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20730" windowHeight="11760" activeTab="1"/>
  </bookViews>
  <sheets>
    <sheet name="przedmiar" sheetId="3" r:id="rId1"/>
    <sheet name="kosztorys ofertowy Kamionka" sheetId="5" r:id="rId2"/>
    <sheet name="Arkusz3" sheetId="6" r:id="rId3"/>
  </sheets>
  <calcPr calcId="125725"/>
</workbook>
</file>

<file path=xl/calcChain.xml><?xml version="1.0" encoding="utf-8"?>
<calcChain xmlns="http://schemas.openxmlformats.org/spreadsheetml/2006/main">
  <c r="J28" i="5"/>
  <c r="E20" i="6"/>
  <c r="E21"/>
  <c r="E19"/>
  <c r="E18"/>
  <c r="E17"/>
  <c r="E16"/>
  <c r="E15"/>
  <c r="E14"/>
  <c r="E13"/>
  <c r="E12"/>
  <c r="E11"/>
  <c r="F44" i="5"/>
  <c r="F43"/>
  <c r="F42"/>
  <c r="F41"/>
  <c r="F39"/>
  <c r="F17" i="6" s="1"/>
  <c r="F37" i="5"/>
  <c r="F35"/>
  <c r="F34"/>
  <c r="F33"/>
  <c r="F32"/>
  <c r="F31"/>
  <c r="F29"/>
  <c r="F28"/>
  <c r="F27"/>
  <c r="F26"/>
  <c r="F25"/>
  <c r="F23"/>
  <c r="F22"/>
  <c r="F21"/>
  <c r="F20"/>
  <c r="F19"/>
  <c r="F16"/>
  <c r="F15"/>
  <c r="F14"/>
  <c r="F12"/>
  <c r="F11"/>
  <c r="F10"/>
  <c r="F9"/>
  <c r="F83" i="3"/>
  <c r="F86" s="1"/>
  <c r="F16" i="6" l="1"/>
  <c r="F18"/>
  <c r="F14"/>
  <c r="F12"/>
  <c r="G84" i="3"/>
  <c r="G87" s="1"/>
  <c r="F13" i="6" l="1"/>
  <c r="F15"/>
  <c r="F11"/>
  <c r="F19" l="1"/>
  <c r="F20" s="1"/>
  <c r="F21" s="1"/>
  <c r="F102" i="3"/>
  <c r="F91"/>
  <c r="G92" s="1"/>
  <c r="F70"/>
  <c r="G71" s="1"/>
  <c r="F64"/>
  <c r="G65" s="1"/>
  <c r="F56"/>
  <c r="F61"/>
  <c r="F77" s="1"/>
  <c r="G78" s="1"/>
  <c r="F57"/>
  <c r="F105" l="1"/>
  <c r="G103"/>
  <c r="F58"/>
  <c r="G59" s="1"/>
  <c r="F80"/>
  <c r="G81" s="1"/>
  <c r="G62"/>
  <c r="F67" s="1"/>
  <c r="G68" s="1"/>
  <c r="F35" l="1"/>
  <c r="G36" s="1"/>
  <c r="F43"/>
  <c r="F40" s="1"/>
  <c r="G41" s="1"/>
  <c r="F52"/>
  <c r="G53" s="1"/>
  <c r="G50"/>
  <c r="G47"/>
  <c r="F32"/>
  <c r="G33" s="1"/>
  <c r="F28"/>
  <c r="G29" s="1"/>
  <c r="F18"/>
  <c r="G19" s="1"/>
  <c r="G16"/>
  <c r="F108"/>
  <c r="G109" s="1"/>
  <c r="F99"/>
  <c r="G100" s="1"/>
  <c r="G106"/>
  <c r="F74"/>
  <c r="G75" s="1"/>
  <c r="F11"/>
  <c r="G12" s="1"/>
  <c r="G44" l="1"/>
</calcChain>
</file>

<file path=xl/sharedStrings.xml><?xml version="1.0" encoding="utf-8"?>
<sst xmlns="http://schemas.openxmlformats.org/spreadsheetml/2006/main" count="398" uniqueCount="151">
  <si>
    <t>Lp.</t>
  </si>
  <si>
    <t>Nr spec.techn.</t>
  </si>
  <si>
    <t>Podstawa</t>
  </si>
  <si>
    <t>Opis</t>
  </si>
  <si>
    <t>Wartość</t>
  </si>
  <si>
    <t>1 d.1</t>
  </si>
  <si>
    <t xml:space="preserve">STWiORB D-01.01.01 </t>
  </si>
  <si>
    <t>km</t>
  </si>
  <si>
    <t>2 d.1</t>
  </si>
  <si>
    <t>szt</t>
  </si>
  <si>
    <t>3 d.1</t>
  </si>
  <si>
    <t>m2</t>
  </si>
  <si>
    <t>4 d.1</t>
  </si>
  <si>
    <t>m</t>
  </si>
  <si>
    <t>m3</t>
  </si>
  <si>
    <t xml:space="preserve">STWiORB D-02.01.01 </t>
  </si>
  <si>
    <t xml:space="preserve">STWiORB D-02.03.01 </t>
  </si>
  <si>
    <t>Formowanie i zagęszczanie nasypów o wysokości do 3,0 m, grunt kat. I-II wraz z zakupem i dostarczeniem gruntu w miejsce wbudowania</t>
  </si>
  <si>
    <t xml:space="preserve">STWiORB D-04.05.00 </t>
  </si>
  <si>
    <t xml:space="preserve">STWiORB D-06.01.01 </t>
  </si>
  <si>
    <t>Humusowanie skarp z obsianiem przy grubości warstwy humusu 5 cm.</t>
  </si>
  <si>
    <t xml:space="preserve">STWiORB D 08.03.01 </t>
  </si>
  <si>
    <t>ROBOTY PRZYGOTOWAWCZE</t>
  </si>
  <si>
    <t>ROBOTY ZIEMNE</t>
  </si>
  <si>
    <t>PODBUDOWY</t>
  </si>
  <si>
    <t xml:space="preserve">NAWIERZCHNIE  </t>
  </si>
  <si>
    <t>ROBOTY WYKOŃCZENIOWE</t>
  </si>
  <si>
    <t>URZĄDZENIA BEZPIECZEŃSTWA RUCHU</t>
  </si>
  <si>
    <t>ELEMENTY ULIC</t>
  </si>
  <si>
    <t>RAZEM</t>
  </si>
  <si>
    <t>Opis i wyliczenia</t>
  </si>
  <si>
    <t>j.m.</t>
  </si>
  <si>
    <t>Poszcz</t>
  </si>
  <si>
    <t>Razem</t>
  </si>
  <si>
    <t>KNNR 1 0111-01</t>
  </si>
  <si>
    <t>KNNR 1 0113-01</t>
  </si>
  <si>
    <t>KNNR 1 0202-06</t>
  </si>
  <si>
    <t>KNNR 1 0407-01</t>
  </si>
  <si>
    <t>KNNR 6 0103-03</t>
  </si>
  <si>
    <t>KNNR 6 0111-02</t>
  </si>
  <si>
    <t>KNNR 6 0113-03</t>
  </si>
  <si>
    <t>KNNR 6 0502-03</t>
  </si>
  <si>
    <t>KNNR 6 0204-06</t>
  </si>
  <si>
    <t>KNNR 1 0507-01</t>
  </si>
  <si>
    <t>KNNR 6 0403-03 01</t>
  </si>
  <si>
    <t>KNNR 6 0404-05</t>
  </si>
  <si>
    <t>7 d.2</t>
  </si>
  <si>
    <t>6 d.2</t>
  </si>
  <si>
    <t xml:space="preserve">STWiORB D-01.02.02 </t>
  </si>
  <si>
    <t>Usunięcie warstwy ziemi urodzajnej (humusu) o grubości do 15 cm za pomocą spycharek wraz z odwiezieniem poza obręb robót</t>
  </si>
  <si>
    <t>5 d.2</t>
  </si>
  <si>
    <t>Roboty ziemne wykonywane koparkami podsiębiernymi o poj.łyżki 0.40 m3 w gr.kat. III-IV z transp.urobku na odl.do 5 km sam.samowyład.</t>
  </si>
  <si>
    <t xml:space="preserve">STWiORB D 04.01.01 </t>
  </si>
  <si>
    <t xml:space="preserve">STWiORB D-04.04.04 </t>
  </si>
  <si>
    <t xml:space="preserve">STWiORB D-05.02.00 </t>
  </si>
  <si>
    <t>Zjazdy z kostki brukowej betonowej czerwonej grubości 8 cm na podsypce cementowo-piaskowej z wypełnieniem spoin piaskiem</t>
  </si>
  <si>
    <t>Chodniki z kostki brukowej betonowej grubości 8 cm szarej, układane na podsypce cementowo-piaskowej, spoiny wypełniane piaskiem</t>
  </si>
  <si>
    <t xml:space="preserve">STWiORB D 08.01.01 </t>
  </si>
  <si>
    <t>Krawężniki betonowe wystające o wymiarach 15x30 cm wraz z wykonaniem ław z betonu C16/20 na podsypce cementowo-piaskowej</t>
  </si>
  <si>
    <t>STWiORB D 08.03.01</t>
  </si>
  <si>
    <t>z tabeli robót ziemnych:</t>
  </si>
  <si>
    <t>KNNR 6 0113-06</t>
  </si>
  <si>
    <t>KNNR 6 0111-01</t>
  </si>
  <si>
    <t>z tabeli robot ziemnych:</t>
  </si>
  <si>
    <t>Mechaniczne rozebranie nawierzchni z mas mineralno-bitumicznych o grubości 6x2=12cm wraz z odwozem w miejsce składowania Krotność = 2</t>
  </si>
  <si>
    <t>Mechaniczne rozebranie podbudowy z kruszywa o grubości 20 cm wraz z odwozem w miejsce składowania</t>
  </si>
  <si>
    <t xml:space="preserve">STWiORB D-03.02.01 </t>
  </si>
  <si>
    <t>Zasypanie wykopów fundamentowych podłużnych, punktowych, obiektowych, rowów spycharkami gąsienicowymi 55 kW (75 KM), z zagęszczeniem ziemi walcami, grunt kat. I-II</t>
  </si>
  <si>
    <t xml:space="preserve">ODWODNIENIE </t>
  </si>
  <si>
    <t>3.2</t>
  </si>
  <si>
    <t>RÓW KRYTY</t>
  </si>
  <si>
    <t>12 d.3.2</t>
  </si>
  <si>
    <t>STWiORB D-03.02.01</t>
  </si>
  <si>
    <t>Podłoża pod kanały i obiekty z materiałów sypkich grub. 20 cm</t>
  </si>
  <si>
    <t>Kanały z rur PVC łączonych na wcisk o śr. zewn. 200 mm</t>
  </si>
  <si>
    <t>Studnie rewizyjne z kręgów betonowych, wykonywane w gotowym wykopie, o średnicy kręgów 1000 mm i głębokości studni do 3 m</t>
  </si>
  <si>
    <t>stud.</t>
  </si>
  <si>
    <t>Kanały z rur PVC łączonych na wcisk o śr. zewn. 400 mm</t>
  </si>
  <si>
    <t>Studzienki ściekowe uliczne betonowe o śr.500 mm z osadnikiem z wpustem krawężnikowym</t>
  </si>
  <si>
    <t>Profilowanie i zagęszczanie podłoża wykonywane mechanicznie w gruncie kat. II-IV pod warstwy konstrukcyjne - chodnik  i poszerzenie</t>
  </si>
  <si>
    <t xml:space="preserve">STWiORB D-04.04.01 </t>
  </si>
  <si>
    <t>Warstwa podbudowy z tłucznia kamiennego grubość warstwy po zagęszczeniu 25 cm - zjazdy</t>
  </si>
  <si>
    <t>Podbudowa z tłucznia kamiennego, grubość warstwy po zagęszczeniu 15 cm - chodnik</t>
  </si>
  <si>
    <t>Podbudowy z gruntu stabilizowanego spoiwem hydraulicznym - warstwa gr.10 cm o Rm=1,5MPa - zjazdy,chodnik,</t>
  </si>
  <si>
    <t>Podbudowy z gruntu stabilizowanego spoiwem hydraulicznym - warstwa gr.12cm o Rm=1,5MPa - poszerzenie</t>
  </si>
  <si>
    <t>Górna warstwa nawierzchni z tłucznia kamiennego, grubość warstwy po uwałowaniu 15 cm - zjazdy za chodnikiem</t>
  </si>
  <si>
    <t>STWiORB D-05.03.23</t>
  </si>
  <si>
    <t>Opornik betonowy o wymiarach 12x25 cm wraz z wykonaniem ław z betonu C16/20 z oporem na podsypce cementowo-piaskowej za zjazdem z kostki brukowej</t>
  </si>
  <si>
    <t>Obrzeża betonowe o wymiarach 30x8, spoiny wypełnione zaprawą cementową na ławie betonowej 23x10+15x10</t>
  </si>
  <si>
    <t xml:space="preserve">STWiORB D 08.05.06 </t>
  </si>
  <si>
    <t>Ścieki uliczne z kostki brukowej betonowej grubości 8cm w trzech rzędach (trzeci rząd na sztorc gr 10cm) -szerokośc 0,41m na ławie betonowej gr 25cm z betonu C16/20</t>
  </si>
  <si>
    <t>KNNR 6 0802-0410</t>
  </si>
  <si>
    <t>KNNR 6 0801-02 10</t>
  </si>
  <si>
    <t>KNNR 1 0214-06</t>
  </si>
  <si>
    <t>KNNR 4 1411-03</t>
  </si>
  <si>
    <t>KNNR 4 1308-03</t>
  </si>
  <si>
    <t>KNNR 4 1413-01</t>
  </si>
  <si>
    <t>KNNR 4 1308-06</t>
  </si>
  <si>
    <t>KNNR 4 1424-02</t>
  </si>
  <si>
    <t>KNNR 6 0403-03</t>
  </si>
  <si>
    <t>7+22,5+74</t>
  </si>
  <si>
    <t>KNR AT-03 0402-02</t>
  </si>
  <si>
    <t>KNNR 6
0701-01</t>
  </si>
  <si>
    <t>Poręcze ochronne  U-11a sztywne z pochwytem o wys. 1,1 m z rur o rozstawie słupków 2,0 m (ocynkowane+ malowane proszkowo (kolor biało- czerwony)</t>
  </si>
  <si>
    <t>D-07.01.01</t>
  </si>
  <si>
    <t>PRZEDMIAR ROBÓT</t>
  </si>
  <si>
    <t>ODCINEK 2 W KM 2+083 - 2+185</t>
  </si>
  <si>
    <t>ODCINEK 2 W KM 0+318-0+463</t>
  </si>
  <si>
    <t>D-05.03.05b</t>
  </si>
  <si>
    <t>KNNR 6 
0308-02</t>
  </si>
  <si>
    <t>D-05.03.05a</t>
  </si>
  <si>
    <t>KNNR 6 
0309-02</t>
  </si>
  <si>
    <t>Nawierzchnie z AC11S o grubości 4 cm (warstwa ścieralna)</t>
  </si>
  <si>
    <t>8 d.3</t>
  </si>
  <si>
    <t>9d.3.2</t>
  </si>
  <si>
    <t>10 d.3.2</t>
  </si>
  <si>
    <t>11 d.3.2</t>
  </si>
  <si>
    <t>13 d.4</t>
  </si>
  <si>
    <t>14 d.4</t>
  </si>
  <si>
    <t>15 d.4</t>
  </si>
  <si>
    <t>16 d.4</t>
  </si>
  <si>
    <t>17 d.4</t>
  </si>
  <si>
    <t>18 d.5</t>
  </si>
  <si>
    <t>19 d.5</t>
  </si>
  <si>
    <t>20 d.5</t>
  </si>
  <si>
    <t>21 d.5</t>
  </si>
  <si>
    <t>22 d.5</t>
  </si>
  <si>
    <t>23 d.6</t>
  </si>
  <si>
    <t>24 d.7</t>
  </si>
  <si>
    <t>25 d.8</t>
  </si>
  <si>
    <t>26 d.8</t>
  </si>
  <si>
    <t>27 d.8</t>
  </si>
  <si>
    <t>28 d.8</t>
  </si>
  <si>
    <t>km 0+308-0+463</t>
  </si>
  <si>
    <t>rów kryty</t>
  </si>
  <si>
    <t>wykop poszerzenie</t>
  </si>
  <si>
    <t>powierzchnia chodnika+zjazdy</t>
  </si>
  <si>
    <t>owierzchnia poszerzenia z kraweżnikiem</t>
  </si>
  <si>
    <t>Nawierzchnie z AC16W o grubości  5 cm (warstwa wiążąca)</t>
  </si>
  <si>
    <t>Budowa chodnika przy drodze powiatowej nr 1225R Kosowy-Kamionka-Sędziszów Młp. w m. Kamionka</t>
  </si>
  <si>
    <t>ilość</t>
  </si>
  <si>
    <t>cena jednostkowa</t>
  </si>
  <si>
    <t>wartość</t>
  </si>
  <si>
    <t xml:space="preserve">WARTOŚĆ NETTO </t>
  </si>
  <si>
    <t xml:space="preserve">PODATEK VAT 23% </t>
  </si>
  <si>
    <t xml:space="preserve">WARTOŚĆ BRUTTO </t>
  </si>
  <si>
    <t>Lp</t>
  </si>
  <si>
    <t>TABELA ELEMENTÓW</t>
  </si>
  <si>
    <t>Roboty pomiarowe przy liniowych robotach ziemnych - trasa dróg w terenie równinnym wraz z inwentaryzacją powykonawcząoraz wytyczeniem pasa drogowego na czas prowadzenia robót</t>
  </si>
  <si>
    <t xml:space="preserve"> </t>
  </si>
  <si>
    <t xml:space="preserve">Załacznik Nr 2                    KOSZTORYS OFERTOWY  Zadanie Nr 1 </t>
  </si>
</sst>
</file>

<file path=xl/styles.xml><?xml version="1.0" encoding="utf-8"?>
<styleSheet xmlns="http://schemas.openxmlformats.org/spreadsheetml/2006/main">
  <numFmts count="2">
    <numFmt numFmtId="164" formatCode="#,##0.00\ &quot;zł&quot;"/>
    <numFmt numFmtId="165" formatCode="_-* #,##0.00\ [$zł-415]_-;\-* #,##0.00\ [$zł-415]_-;_-* &quot;-&quot;??\ [$zł-415]_-;_-@_-"/>
  </numFmts>
  <fonts count="9">
    <font>
      <sz val="11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sz val="8"/>
      <name val="Czcionka tekstu podstawowego"/>
      <family val="2"/>
      <charset val="238"/>
    </font>
    <font>
      <sz val="12"/>
      <color theme="1"/>
      <name val="Calibri"/>
      <family val="2"/>
      <charset val="238"/>
      <scheme val="minor"/>
    </font>
    <font>
      <sz val="10"/>
      <color theme="1"/>
      <name val="Czcionka tekstu podstawowego"/>
      <family val="2"/>
      <charset val="238"/>
    </font>
    <font>
      <sz val="12"/>
      <color theme="1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" fillId="4" borderId="1" xfId="0" applyFont="1" applyFill="1" applyBorder="1" applyAlignment="1">
      <alignment horizontal="center" wrapText="1"/>
    </xf>
    <xf numFmtId="0" fontId="1" fillId="4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165" fontId="1" fillId="0" borderId="3" xfId="0" applyNumberFormat="1" applyFont="1" applyBorder="1" applyAlignment="1">
      <alignment horizontal="center" wrapText="1"/>
    </xf>
    <xf numFmtId="165" fontId="1" fillId="2" borderId="3" xfId="0" applyNumberFormat="1" applyFont="1" applyFill="1" applyBorder="1" applyAlignment="1">
      <alignment horizontal="center" wrapText="1"/>
    </xf>
    <xf numFmtId="165" fontId="1" fillId="0" borderId="1" xfId="0" applyNumberFormat="1" applyFont="1" applyBorder="1" applyAlignment="1">
      <alignment horizontal="center" wrapText="1"/>
    </xf>
    <xf numFmtId="165" fontId="1" fillId="2" borderId="1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left" wrapText="1"/>
    </xf>
    <xf numFmtId="165" fontId="1" fillId="0" borderId="4" xfId="0" applyNumberFormat="1" applyFont="1" applyBorder="1" applyAlignment="1">
      <alignment horizontal="center" wrapText="1"/>
    </xf>
    <xf numFmtId="165" fontId="1" fillId="0" borderId="5" xfId="0" applyNumberFormat="1" applyFont="1" applyBorder="1" applyAlignment="1">
      <alignment horizont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6" xfId="0" applyBorder="1"/>
    <xf numFmtId="0" fontId="4" fillId="0" borderId="1" xfId="0" applyFont="1" applyBorder="1" applyAlignment="1">
      <alignment vertical="center"/>
    </xf>
    <xf numFmtId="164" fontId="4" fillId="0" borderId="3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7" xfId="0" applyFont="1" applyBorder="1" applyAlignment="1">
      <alignment horizontal="right" vertical="center"/>
    </xf>
    <xf numFmtId="164" fontId="4" fillId="0" borderId="8" xfId="0" applyNumberFormat="1" applyFont="1" applyBorder="1"/>
    <xf numFmtId="164" fontId="1" fillId="0" borderId="0" xfId="0" applyNumberFormat="1" applyFont="1"/>
    <xf numFmtId="164" fontId="6" fillId="4" borderId="3" xfId="0" applyNumberFormat="1" applyFont="1" applyFill="1" applyBorder="1" applyAlignment="1">
      <alignment horizontal="center" vertical="center" wrapText="1"/>
    </xf>
    <xf numFmtId="164" fontId="6" fillId="4" borderId="16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left" wrapText="1"/>
    </xf>
    <xf numFmtId="0" fontId="7" fillId="0" borderId="0" xfId="0" applyFont="1"/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4" borderId="14" xfId="0" applyFont="1" applyFill="1" applyBorder="1" applyAlignment="1">
      <alignment horizontal="right" vertical="center" wrapText="1"/>
    </xf>
    <xf numFmtId="0" fontId="6" fillId="4" borderId="15" xfId="0" applyFont="1" applyFill="1" applyBorder="1" applyAlignment="1">
      <alignment horizontal="right" vertical="center" wrapText="1"/>
    </xf>
    <xf numFmtId="0" fontId="8" fillId="0" borderId="0" xfId="0" applyFont="1" applyAlignment="1">
      <alignment horizontal="center" wrapText="1"/>
    </xf>
    <xf numFmtId="0" fontId="6" fillId="4" borderId="12" xfId="0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right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164" fontId="0" fillId="4" borderId="11" xfId="0" applyNumberFormat="1" applyFill="1" applyBorder="1" applyAlignment="1">
      <alignment horizontal="center" vertical="center" wrapText="1"/>
    </xf>
    <xf numFmtId="164" fontId="0" fillId="4" borderId="3" xfId="0" applyNumberFormat="1" applyFill="1" applyBorder="1" applyAlignment="1">
      <alignment horizontal="center" vertical="center" wrapText="1"/>
    </xf>
    <xf numFmtId="164" fontId="0" fillId="4" borderId="5" xfId="0" applyNumberForma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09"/>
  <sheetViews>
    <sheetView workbookViewId="0">
      <selection activeCell="F15" sqref="F15"/>
    </sheetView>
  </sheetViews>
  <sheetFormatPr defaultColWidth="9" defaultRowHeight="11.25"/>
  <cols>
    <col min="1" max="1" width="3.875" style="5" customWidth="1"/>
    <col min="2" max="2" width="8.5" style="5" customWidth="1"/>
    <col min="3" max="3" width="6.75" style="5" customWidth="1"/>
    <col min="4" max="4" width="50.375" style="2" customWidth="1"/>
    <col min="5" max="7" width="9" style="5"/>
    <col min="8" max="16384" width="9" style="1"/>
  </cols>
  <sheetData>
    <row r="1" spans="1:18" ht="15">
      <c r="A1" s="47" t="s">
        <v>105</v>
      </c>
      <c r="B1" s="47"/>
      <c r="C1" s="47"/>
      <c r="D1" s="47"/>
      <c r="E1" s="47"/>
      <c r="F1" s="47"/>
      <c r="G1" s="47"/>
      <c r="H1" s="47"/>
    </row>
    <row r="3" spans="1:18" ht="11.25" customHeight="1">
      <c r="A3" s="46" t="s">
        <v>139</v>
      </c>
      <c r="B3" s="46"/>
      <c r="C3" s="46"/>
      <c r="D3" s="46"/>
      <c r="E3" s="46"/>
      <c r="F3" s="46"/>
      <c r="G3" s="46"/>
      <c r="H3" s="46"/>
      <c r="I3" s="10"/>
    </row>
    <row r="4" spans="1:18" ht="14.25" customHeight="1">
      <c r="A4" s="46"/>
      <c r="B4" s="46"/>
      <c r="C4" s="46"/>
      <c r="D4" s="46"/>
      <c r="E4" s="46"/>
      <c r="F4" s="46"/>
      <c r="G4" s="46"/>
      <c r="H4" s="46"/>
      <c r="I4" s="10"/>
    </row>
    <row r="5" spans="1:18" ht="15.75" customHeight="1">
      <c r="A5" s="46" t="s">
        <v>107</v>
      </c>
      <c r="B5" s="46"/>
      <c r="C5" s="46"/>
      <c r="D5" s="46"/>
      <c r="E5" s="46"/>
      <c r="F5" s="46"/>
      <c r="G5" s="46"/>
      <c r="H5" s="46"/>
      <c r="I5" s="10"/>
      <c r="K5" s="10" t="s">
        <v>106</v>
      </c>
      <c r="L5" s="10"/>
      <c r="M5" s="10"/>
      <c r="N5" s="10"/>
      <c r="O5" s="10"/>
      <c r="P5" s="10"/>
      <c r="Q5" s="10"/>
      <c r="R5" s="10"/>
    </row>
    <row r="6" spans="1:18" ht="15.75">
      <c r="K6" s="46"/>
      <c r="L6" s="46"/>
      <c r="M6" s="46"/>
      <c r="N6" s="46"/>
      <c r="O6" s="46"/>
      <c r="P6" s="46"/>
      <c r="Q6" s="46"/>
      <c r="R6" s="46"/>
    </row>
    <row r="7" spans="1:18" ht="22.5">
      <c r="A7" s="11" t="s">
        <v>0</v>
      </c>
      <c r="B7" s="11" t="s">
        <v>1</v>
      </c>
      <c r="C7" s="11" t="s">
        <v>2</v>
      </c>
      <c r="D7" s="12" t="s">
        <v>30</v>
      </c>
      <c r="E7" s="11" t="s">
        <v>31</v>
      </c>
      <c r="F7" s="11" t="s">
        <v>32</v>
      </c>
      <c r="G7" s="11" t="s">
        <v>33</v>
      </c>
      <c r="I7" s="1">
        <v>145</v>
      </c>
    </row>
    <row r="8" spans="1:18">
      <c r="A8" s="13">
        <v>1</v>
      </c>
      <c r="B8" s="13"/>
      <c r="C8" s="13">
        <v>45110000</v>
      </c>
      <c r="D8" s="14" t="s">
        <v>22</v>
      </c>
      <c r="E8" s="13"/>
      <c r="F8" s="13"/>
      <c r="G8" s="13"/>
    </row>
    <row r="9" spans="1:18" ht="33.75">
      <c r="A9" s="4" t="s">
        <v>5</v>
      </c>
      <c r="B9" s="4" t="s">
        <v>6</v>
      </c>
      <c r="C9" s="4" t="s">
        <v>34</v>
      </c>
      <c r="D9" s="3" t="s">
        <v>148</v>
      </c>
      <c r="E9" s="4" t="s">
        <v>7</v>
      </c>
      <c r="F9" s="4"/>
      <c r="G9" s="4"/>
    </row>
    <row r="10" spans="1:18">
      <c r="A10" s="4"/>
      <c r="B10" s="4"/>
      <c r="C10" s="4"/>
      <c r="D10" s="3" t="s">
        <v>133</v>
      </c>
      <c r="E10" s="4"/>
      <c r="F10" s="4"/>
      <c r="G10" s="4"/>
    </row>
    <row r="11" spans="1:18">
      <c r="A11" s="4"/>
      <c r="B11" s="4"/>
      <c r="C11" s="4"/>
      <c r="D11" s="3"/>
      <c r="E11" s="4" t="s">
        <v>7</v>
      </c>
      <c r="F11" s="4">
        <f>I7/1000</f>
        <v>0.14499999999999999</v>
      </c>
      <c r="G11" s="4"/>
    </row>
    <row r="12" spans="1:18">
      <c r="A12" s="4"/>
      <c r="B12" s="4"/>
      <c r="C12" s="4"/>
      <c r="D12" s="3"/>
      <c r="E12" s="4"/>
      <c r="F12" s="4" t="s">
        <v>29</v>
      </c>
      <c r="G12" s="4">
        <f>F11</f>
        <v>0.14499999999999999</v>
      </c>
    </row>
    <row r="13" spans="1:18" ht="22.5">
      <c r="A13" s="4" t="s">
        <v>8</v>
      </c>
      <c r="B13" s="4" t="s">
        <v>48</v>
      </c>
      <c r="C13" s="4" t="s">
        <v>35</v>
      </c>
      <c r="D13" s="3" t="s">
        <v>49</v>
      </c>
      <c r="E13" s="4" t="s">
        <v>11</v>
      </c>
      <c r="F13" s="4"/>
      <c r="G13" s="4"/>
    </row>
    <row r="14" spans="1:18">
      <c r="A14" s="4"/>
      <c r="B14" s="4"/>
      <c r="C14" s="4"/>
      <c r="D14" s="3" t="s">
        <v>63</v>
      </c>
      <c r="E14" s="4"/>
      <c r="F14" s="4"/>
      <c r="G14" s="4"/>
    </row>
    <row r="15" spans="1:18">
      <c r="A15" s="4"/>
      <c r="B15" s="4"/>
      <c r="C15" s="4"/>
      <c r="D15" s="3">
        <v>464.5</v>
      </c>
      <c r="E15" s="4" t="s">
        <v>11</v>
      </c>
      <c r="F15" s="6">
        <v>530.20000000000005</v>
      </c>
      <c r="G15" s="4"/>
    </row>
    <row r="16" spans="1:18">
      <c r="A16" s="4"/>
      <c r="B16" s="4"/>
      <c r="C16" s="4"/>
      <c r="D16" s="3"/>
      <c r="E16" s="4"/>
      <c r="F16" s="4" t="s">
        <v>29</v>
      </c>
      <c r="G16" s="6">
        <f>F15</f>
        <v>530.20000000000005</v>
      </c>
    </row>
    <row r="17" spans="1:7" ht="33.75">
      <c r="A17" s="4" t="s">
        <v>10</v>
      </c>
      <c r="B17" s="4" t="s">
        <v>48</v>
      </c>
      <c r="C17" s="4" t="s">
        <v>91</v>
      </c>
      <c r="D17" s="3" t="s">
        <v>64</v>
      </c>
      <c r="E17" s="4" t="s">
        <v>11</v>
      </c>
      <c r="F17" s="4"/>
      <c r="G17" s="4"/>
    </row>
    <row r="18" spans="1:7">
      <c r="A18" s="4"/>
      <c r="B18" s="4"/>
      <c r="C18" s="4"/>
      <c r="D18" s="3"/>
      <c r="E18" s="4" t="s">
        <v>11</v>
      </c>
      <c r="F18" s="4">
        <f>I7*0.1+((6+7+2+3+2)*0.6)</f>
        <v>26.5</v>
      </c>
      <c r="G18" s="4"/>
    </row>
    <row r="19" spans="1:7">
      <c r="A19" s="4"/>
      <c r="B19" s="4"/>
      <c r="C19" s="4"/>
      <c r="D19" s="3"/>
      <c r="E19" s="4"/>
      <c r="F19" s="4" t="s">
        <v>29</v>
      </c>
      <c r="G19" s="4">
        <f>F18</f>
        <v>26.5</v>
      </c>
    </row>
    <row r="20" spans="1:7" ht="33.75">
      <c r="A20" s="4" t="s">
        <v>12</v>
      </c>
      <c r="B20" s="4" t="s">
        <v>48</v>
      </c>
      <c r="C20" s="4" t="s">
        <v>92</v>
      </c>
      <c r="D20" s="3" t="s">
        <v>65</v>
      </c>
      <c r="E20" s="4" t="s">
        <v>11</v>
      </c>
      <c r="F20" s="4"/>
      <c r="G20" s="4"/>
    </row>
    <row r="21" spans="1:7">
      <c r="A21" s="4"/>
      <c r="B21" s="4"/>
      <c r="C21" s="4"/>
      <c r="D21" s="3"/>
      <c r="E21" s="4" t="s">
        <v>11</v>
      </c>
      <c r="F21" s="4">
        <v>11.4</v>
      </c>
      <c r="G21" s="4"/>
    </row>
    <row r="22" spans="1:7">
      <c r="A22" s="4"/>
      <c r="B22" s="4"/>
      <c r="C22" s="4"/>
      <c r="D22" s="3"/>
      <c r="E22" s="4"/>
      <c r="F22" s="4" t="s">
        <v>29</v>
      </c>
      <c r="G22" s="4">
        <v>11.4</v>
      </c>
    </row>
    <row r="23" spans="1:7">
      <c r="A23" s="13">
        <v>2</v>
      </c>
      <c r="B23" s="13"/>
      <c r="C23" s="13">
        <v>45110000</v>
      </c>
      <c r="D23" s="14" t="s">
        <v>23</v>
      </c>
      <c r="E23" s="13"/>
      <c r="F23" s="13"/>
      <c r="G23" s="13"/>
    </row>
    <row r="24" spans="1:7" ht="22.5">
      <c r="A24" s="4" t="s">
        <v>50</v>
      </c>
      <c r="B24" s="4" t="s">
        <v>15</v>
      </c>
      <c r="C24" s="4" t="s">
        <v>36</v>
      </c>
      <c r="D24" s="3" t="s">
        <v>51</v>
      </c>
      <c r="E24" s="4" t="s">
        <v>14</v>
      </c>
      <c r="F24" s="4"/>
      <c r="G24" s="4"/>
    </row>
    <row r="25" spans="1:7">
      <c r="A25" s="4"/>
      <c r="B25" s="4"/>
      <c r="C25" s="4"/>
      <c r="D25" s="3" t="s">
        <v>60</v>
      </c>
      <c r="E25" s="4"/>
      <c r="F25" s="4"/>
      <c r="G25" s="4"/>
    </row>
    <row r="26" spans="1:7">
      <c r="A26" s="4"/>
      <c r="B26" s="4"/>
      <c r="C26" s="4"/>
      <c r="D26" s="3" t="s">
        <v>134</v>
      </c>
      <c r="E26" s="4"/>
      <c r="F26" s="4"/>
      <c r="G26" s="4"/>
    </row>
    <row r="27" spans="1:7">
      <c r="A27" s="4"/>
      <c r="B27" s="4"/>
      <c r="C27" s="4"/>
      <c r="D27" s="3" t="s">
        <v>135</v>
      </c>
      <c r="E27" s="4"/>
      <c r="F27" s="4"/>
      <c r="G27" s="4"/>
    </row>
    <row r="28" spans="1:7">
      <c r="A28" s="4"/>
      <c r="B28" s="4"/>
      <c r="C28" s="4"/>
      <c r="D28" s="3"/>
      <c r="E28" s="4" t="s">
        <v>14</v>
      </c>
      <c r="F28" s="7">
        <f>216.7+32.3</f>
        <v>249</v>
      </c>
      <c r="G28" s="4"/>
    </row>
    <row r="29" spans="1:7">
      <c r="A29" s="4"/>
      <c r="B29" s="4"/>
      <c r="C29" s="4"/>
      <c r="D29" s="3"/>
      <c r="E29" s="4"/>
      <c r="F29" s="4" t="s">
        <v>29</v>
      </c>
      <c r="G29" s="7">
        <f>F28</f>
        <v>249</v>
      </c>
    </row>
    <row r="30" spans="1:7" ht="22.5">
      <c r="A30" s="4" t="s">
        <v>47</v>
      </c>
      <c r="B30" s="4" t="s">
        <v>16</v>
      </c>
      <c r="C30" s="4" t="s">
        <v>37</v>
      </c>
      <c r="D30" s="3" t="s">
        <v>17</v>
      </c>
      <c r="E30" s="4" t="s">
        <v>14</v>
      </c>
      <c r="F30" s="4"/>
      <c r="G30" s="4"/>
    </row>
    <row r="31" spans="1:7">
      <c r="A31" s="4"/>
      <c r="B31" s="4"/>
      <c r="C31" s="4"/>
      <c r="D31" s="3" t="s">
        <v>60</v>
      </c>
      <c r="E31" s="4"/>
      <c r="F31" s="4"/>
      <c r="G31" s="4"/>
    </row>
    <row r="32" spans="1:7">
      <c r="A32" s="4"/>
      <c r="B32" s="4"/>
      <c r="C32" s="4"/>
      <c r="D32" s="3"/>
      <c r="E32" s="4" t="s">
        <v>14</v>
      </c>
      <c r="F32" s="8">
        <f>121.4</f>
        <v>121.4</v>
      </c>
      <c r="G32" s="8"/>
    </row>
    <row r="33" spans="1:7">
      <c r="A33" s="4"/>
      <c r="B33" s="4"/>
      <c r="C33" s="4"/>
      <c r="D33" s="3"/>
      <c r="E33" s="4"/>
      <c r="F33" s="8" t="s">
        <v>29</v>
      </c>
      <c r="G33" s="8">
        <f>F32</f>
        <v>121.4</v>
      </c>
    </row>
    <row r="34" spans="1:7" ht="33.75">
      <c r="A34" s="4" t="s">
        <v>46</v>
      </c>
      <c r="B34" s="4" t="s">
        <v>66</v>
      </c>
      <c r="C34" s="4" t="s">
        <v>93</v>
      </c>
      <c r="D34" s="3" t="s">
        <v>67</v>
      </c>
      <c r="E34" s="4" t="s">
        <v>14</v>
      </c>
      <c r="F34" s="4"/>
      <c r="G34" s="4"/>
    </row>
    <row r="35" spans="1:7">
      <c r="A35" s="4"/>
      <c r="B35" s="4"/>
      <c r="C35" s="4"/>
      <c r="D35" s="3"/>
      <c r="E35" s="4" t="s">
        <v>14</v>
      </c>
      <c r="F35" s="8">
        <f>216.7-F49*3.14*0.2*0.2</f>
        <v>198.488</v>
      </c>
      <c r="G35" s="8"/>
    </row>
    <row r="36" spans="1:7">
      <c r="A36" s="4"/>
      <c r="B36" s="4"/>
      <c r="C36" s="4"/>
      <c r="D36" s="3"/>
      <c r="E36" s="4"/>
      <c r="F36" s="8" t="s">
        <v>29</v>
      </c>
      <c r="G36" s="8">
        <f>F35</f>
        <v>198.488</v>
      </c>
    </row>
    <row r="37" spans="1:7">
      <c r="A37" s="13">
        <v>3</v>
      </c>
      <c r="B37" s="13"/>
      <c r="C37" s="13">
        <v>45210000</v>
      </c>
      <c r="D37" s="14" t="s">
        <v>68</v>
      </c>
      <c r="E37" s="13"/>
      <c r="F37" s="13"/>
      <c r="G37" s="13"/>
    </row>
    <row r="38" spans="1:7">
      <c r="A38" s="13" t="s">
        <v>69</v>
      </c>
      <c r="B38" s="13"/>
      <c r="C38" s="13">
        <v>45210000</v>
      </c>
      <c r="D38" s="14" t="s">
        <v>70</v>
      </c>
      <c r="E38" s="13"/>
      <c r="F38" s="13"/>
      <c r="G38" s="13"/>
    </row>
    <row r="39" spans="1:7" ht="22.5">
      <c r="A39" s="4" t="s">
        <v>113</v>
      </c>
      <c r="B39" s="4" t="s">
        <v>72</v>
      </c>
      <c r="C39" s="4" t="s">
        <v>94</v>
      </c>
      <c r="D39" s="3" t="s">
        <v>73</v>
      </c>
      <c r="E39" s="4" t="s">
        <v>14</v>
      </c>
      <c r="F39" s="4"/>
      <c r="G39" s="4"/>
    </row>
    <row r="40" spans="1:7">
      <c r="A40" s="4"/>
      <c r="B40" s="4"/>
      <c r="C40" s="4"/>
      <c r="D40" s="3"/>
      <c r="E40" s="4" t="s">
        <v>14</v>
      </c>
      <c r="F40" s="8">
        <f>(F49*0.6+F43*0.6)*0.2</f>
        <v>17.868000000000002</v>
      </c>
      <c r="G40" s="8"/>
    </row>
    <row r="41" spans="1:7">
      <c r="A41" s="4"/>
      <c r="B41" s="4"/>
      <c r="C41" s="4"/>
      <c r="D41" s="3"/>
      <c r="E41" s="4"/>
      <c r="F41" s="8" t="s">
        <v>29</v>
      </c>
      <c r="G41" s="8">
        <f>F40</f>
        <v>17.868000000000002</v>
      </c>
    </row>
    <row r="42" spans="1:7" ht="22.5">
      <c r="A42" s="4" t="s">
        <v>114</v>
      </c>
      <c r="B42" s="4" t="s">
        <v>66</v>
      </c>
      <c r="C42" s="4" t="s">
        <v>95</v>
      </c>
      <c r="D42" s="3" t="s">
        <v>74</v>
      </c>
      <c r="E42" s="4" t="s">
        <v>13</v>
      </c>
      <c r="F42" s="4"/>
      <c r="G42" s="4"/>
    </row>
    <row r="43" spans="1:7">
      <c r="A43" s="4"/>
      <c r="B43" s="4"/>
      <c r="C43" s="4"/>
      <c r="D43" s="3"/>
      <c r="E43" s="4" t="s">
        <v>13</v>
      </c>
      <c r="F43" s="8">
        <f>3*1.3</f>
        <v>3.9000000000000004</v>
      </c>
      <c r="G43" s="8"/>
    </row>
    <row r="44" spans="1:7">
      <c r="A44" s="4"/>
      <c r="B44" s="4"/>
      <c r="C44" s="4"/>
      <c r="D44" s="3"/>
      <c r="E44" s="4"/>
      <c r="F44" s="8" t="s">
        <v>29</v>
      </c>
      <c r="G44" s="8">
        <f>F43</f>
        <v>3.9000000000000004</v>
      </c>
    </row>
    <row r="45" spans="1:7" ht="22.5">
      <c r="A45" s="4" t="s">
        <v>115</v>
      </c>
      <c r="B45" s="4" t="s">
        <v>66</v>
      </c>
      <c r="C45" s="4" t="s">
        <v>96</v>
      </c>
      <c r="D45" s="3" t="s">
        <v>75</v>
      </c>
      <c r="E45" s="4" t="s">
        <v>76</v>
      </c>
      <c r="F45" s="4"/>
      <c r="G45" s="4"/>
    </row>
    <row r="46" spans="1:7">
      <c r="A46" s="4"/>
      <c r="B46" s="4"/>
      <c r="C46" s="4"/>
      <c r="D46" s="3"/>
      <c r="E46" s="4" t="s">
        <v>76</v>
      </c>
      <c r="F46" s="8">
        <v>3</v>
      </c>
      <c r="G46" s="8"/>
    </row>
    <row r="47" spans="1:7">
      <c r="A47" s="4"/>
      <c r="B47" s="4"/>
      <c r="C47" s="4"/>
      <c r="D47" s="3"/>
      <c r="E47" s="4"/>
      <c r="F47" s="8" t="s">
        <v>29</v>
      </c>
      <c r="G47" s="8">
        <f>F46</f>
        <v>3</v>
      </c>
    </row>
    <row r="48" spans="1:7" ht="22.5">
      <c r="A48" s="4" t="s">
        <v>116</v>
      </c>
      <c r="B48" s="4" t="s">
        <v>72</v>
      </c>
      <c r="C48" s="4" t="s">
        <v>97</v>
      </c>
      <c r="D48" s="3" t="s">
        <v>77</v>
      </c>
      <c r="E48" s="4" t="s">
        <v>13</v>
      </c>
      <c r="F48" s="4"/>
      <c r="G48" s="4"/>
    </row>
    <row r="49" spans="1:7">
      <c r="A49" s="4"/>
      <c r="B49" s="4"/>
      <c r="C49" s="4"/>
      <c r="D49" s="3"/>
      <c r="E49" s="4" t="s">
        <v>13</v>
      </c>
      <c r="F49" s="8">
        <v>145</v>
      </c>
      <c r="G49" s="8"/>
    </row>
    <row r="50" spans="1:7">
      <c r="A50" s="4"/>
      <c r="B50" s="4"/>
      <c r="C50" s="4"/>
      <c r="D50" s="3"/>
      <c r="E50" s="4"/>
      <c r="F50" s="8" t="s">
        <v>29</v>
      </c>
      <c r="G50" s="8">
        <f>F49</f>
        <v>145</v>
      </c>
    </row>
    <row r="51" spans="1:7" ht="22.5">
      <c r="A51" s="4" t="s">
        <v>71</v>
      </c>
      <c r="B51" s="4" t="s">
        <v>66</v>
      </c>
      <c r="C51" s="4" t="s">
        <v>98</v>
      </c>
      <c r="D51" s="3" t="s">
        <v>78</v>
      </c>
      <c r="E51" s="4" t="s">
        <v>9</v>
      </c>
      <c r="F51" s="4"/>
      <c r="G51" s="4"/>
    </row>
    <row r="52" spans="1:7">
      <c r="A52" s="4"/>
      <c r="B52" s="4"/>
      <c r="C52" s="4"/>
      <c r="D52" s="3"/>
      <c r="E52" s="4" t="s">
        <v>9</v>
      </c>
      <c r="F52" s="8">
        <f>3</f>
        <v>3</v>
      </c>
      <c r="G52" s="8"/>
    </row>
    <row r="53" spans="1:7">
      <c r="A53" s="4"/>
      <c r="B53" s="4"/>
      <c r="C53" s="4"/>
      <c r="D53" s="3"/>
      <c r="E53" s="4"/>
      <c r="F53" s="8" t="s">
        <v>29</v>
      </c>
      <c r="G53" s="8">
        <f>F52</f>
        <v>3</v>
      </c>
    </row>
    <row r="54" spans="1:7">
      <c r="A54" s="13">
        <v>4</v>
      </c>
      <c r="B54" s="13"/>
      <c r="C54" s="13">
        <v>45230000</v>
      </c>
      <c r="D54" s="14" t="s">
        <v>24</v>
      </c>
      <c r="E54" s="13"/>
      <c r="F54" s="13"/>
      <c r="G54" s="13"/>
    </row>
    <row r="55" spans="1:7" ht="22.5">
      <c r="A55" s="4" t="s">
        <v>117</v>
      </c>
      <c r="B55" s="4" t="s">
        <v>52</v>
      </c>
      <c r="C55" s="4" t="s">
        <v>38</v>
      </c>
      <c r="D55" s="3" t="s">
        <v>79</v>
      </c>
      <c r="E55" s="4" t="s">
        <v>11</v>
      </c>
      <c r="F55" s="4"/>
      <c r="G55" s="4"/>
    </row>
    <row r="56" spans="1:7">
      <c r="A56" s="4"/>
      <c r="B56" s="4"/>
      <c r="C56" s="4"/>
      <c r="D56" s="3" t="s">
        <v>136</v>
      </c>
      <c r="E56" s="4"/>
      <c r="F56" s="4">
        <f>58.98*1.8+23.3*1.8+9.62*1.4+15.93*1.4+19.26*1.4+5.84*1.8+4.82*1.4+6*1.4+1.25*1.8</f>
        <v>238.74799999999999</v>
      </c>
      <c r="G56" s="4"/>
    </row>
    <row r="57" spans="1:7">
      <c r="A57" s="4"/>
      <c r="B57" s="4"/>
      <c r="C57" s="4"/>
      <c r="D57" s="3" t="s">
        <v>137</v>
      </c>
      <c r="E57" s="4"/>
      <c r="F57" s="4">
        <f>145*0.71</f>
        <v>102.94999999999999</v>
      </c>
      <c r="G57" s="4"/>
    </row>
    <row r="58" spans="1:7">
      <c r="A58" s="4"/>
      <c r="B58" s="4"/>
      <c r="C58" s="4"/>
      <c r="D58" s="3"/>
      <c r="E58" s="4" t="s">
        <v>11</v>
      </c>
      <c r="F58" s="8">
        <f>F57+F56</f>
        <v>341.69799999999998</v>
      </c>
      <c r="G58" s="8"/>
    </row>
    <row r="59" spans="1:7">
      <c r="A59" s="4"/>
      <c r="B59" s="4"/>
      <c r="C59" s="4"/>
      <c r="D59" s="3"/>
      <c r="E59" s="4"/>
      <c r="F59" s="8" t="s">
        <v>29</v>
      </c>
      <c r="G59" s="8">
        <f>F58</f>
        <v>341.69799999999998</v>
      </c>
    </row>
    <row r="60" spans="1:7" ht="22.5">
      <c r="A60" s="4" t="s">
        <v>118</v>
      </c>
      <c r="B60" s="4" t="s">
        <v>80</v>
      </c>
      <c r="C60" s="4" t="s">
        <v>40</v>
      </c>
      <c r="D60" s="3" t="s">
        <v>81</v>
      </c>
      <c r="E60" s="4" t="s">
        <v>11</v>
      </c>
      <c r="F60" s="4"/>
      <c r="G60" s="4"/>
    </row>
    <row r="61" spans="1:7">
      <c r="A61" s="4"/>
      <c r="B61" s="4"/>
      <c r="C61" s="4"/>
      <c r="D61" s="3"/>
      <c r="E61" s="4" t="s">
        <v>11</v>
      </c>
      <c r="F61" s="8">
        <f>5.84*1.8+4.82*1.4+6*1.4+1.25*1.8</f>
        <v>27.91</v>
      </c>
      <c r="G61" s="8"/>
    </row>
    <row r="62" spans="1:7">
      <c r="A62" s="4"/>
      <c r="B62" s="4"/>
      <c r="C62" s="4"/>
      <c r="D62" s="3"/>
      <c r="E62" s="4"/>
      <c r="F62" s="8" t="s">
        <v>29</v>
      </c>
      <c r="G62" s="8">
        <f>F61</f>
        <v>27.91</v>
      </c>
    </row>
    <row r="63" spans="1:7" ht="22.5">
      <c r="A63" s="4" t="s">
        <v>119</v>
      </c>
      <c r="B63" s="4" t="s">
        <v>53</v>
      </c>
      <c r="C63" s="4" t="s">
        <v>61</v>
      </c>
      <c r="D63" s="3" t="s">
        <v>82</v>
      </c>
      <c r="E63" s="4" t="s">
        <v>11</v>
      </c>
      <c r="F63" s="4"/>
      <c r="G63" s="4"/>
    </row>
    <row r="64" spans="1:7">
      <c r="A64" s="4"/>
      <c r="B64" s="4"/>
      <c r="C64" s="4"/>
      <c r="D64" s="3"/>
      <c r="E64" s="4" t="s">
        <v>11</v>
      </c>
      <c r="F64" s="8">
        <f>58.98*1.8+23.3*1.8+9.62*1.4+15.93*1.4+19.26*1.4</f>
        <v>210.83799999999999</v>
      </c>
      <c r="G64" s="8"/>
    </row>
    <row r="65" spans="1:7">
      <c r="A65" s="4"/>
      <c r="B65" s="4"/>
      <c r="C65" s="4"/>
      <c r="D65" s="3"/>
      <c r="E65" s="4"/>
      <c r="F65" s="8" t="s">
        <v>29</v>
      </c>
      <c r="G65" s="8">
        <f>F64</f>
        <v>210.83799999999999</v>
      </c>
    </row>
    <row r="66" spans="1:7" ht="22.5">
      <c r="A66" s="4" t="s">
        <v>120</v>
      </c>
      <c r="B66" s="4" t="s">
        <v>18</v>
      </c>
      <c r="C66" s="4" t="s">
        <v>62</v>
      </c>
      <c r="D66" s="3" t="s">
        <v>83</v>
      </c>
      <c r="E66" s="4" t="s">
        <v>11</v>
      </c>
      <c r="F66" s="4"/>
      <c r="G66" s="4"/>
    </row>
    <row r="67" spans="1:7">
      <c r="A67" s="4"/>
      <c r="B67" s="4"/>
      <c r="C67" s="4"/>
      <c r="D67" s="3"/>
      <c r="E67" s="4" t="s">
        <v>11</v>
      </c>
      <c r="F67" s="8">
        <f>G65+G62</f>
        <v>238.74799999999999</v>
      </c>
      <c r="G67" s="8"/>
    </row>
    <row r="68" spans="1:7">
      <c r="A68" s="4"/>
      <c r="B68" s="4"/>
      <c r="C68" s="4"/>
      <c r="D68" s="3"/>
      <c r="E68" s="4"/>
      <c r="F68" s="8" t="s">
        <v>29</v>
      </c>
      <c r="G68" s="8">
        <f>F67</f>
        <v>238.74799999999999</v>
      </c>
    </row>
    <row r="69" spans="1:7" ht="22.5">
      <c r="A69" s="4" t="s">
        <v>121</v>
      </c>
      <c r="B69" s="4" t="s">
        <v>18</v>
      </c>
      <c r="C69" s="4" t="s">
        <v>39</v>
      </c>
      <c r="D69" s="3" t="s">
        <v>84</v>
      </c>
      <c r="E69" s="4" t="s">
        <v>11</v>
      </c>
      <c r="F69" s="4"/>
      <c r="G69" s="4"/>
    </row>
    <row r="70" spans="1:7">
      <c r="A70" s="4"/>
      <c r="B70" s="4"/>
      <c r="C70" s="4"/>
      <c r="D70" s="3"/>
      <c r="E70" s="4" t="s">
        <v>11</v>
      </c>
      <c r="F70" s="4">
        <f>I7*0.71</f>
        <v>102.94999999999999</v>
      </c>
      <c r="G70" s="4"/>
    </row>
    <row r="71" spans="1:7">
      <c r="A71" s="4"/>
      <c r="B71" s="4"/>
      <c r="C71" s="4"/>
      <c r="D71" s="3"/>
      <c r="E71" s="4"/>
      <c r="F71" s="4" t="s">
        <v>29</v>
      </c>
      <c r="G71" s="4">
        <f>F70</f>
        <v>102.94999999999999</v>
      </c>
    </row>
    <row r="72" spans="1:7">
      <c r="A72" s="13">
        <v>5</v>
      </c>
      <c r="B72" s="13"/>
      <c r="C72" s="13">
        <v>45230000</v>
      </c>
      <c r="D72" s="14" t="s">
        <v>25</v>
      </c>
      <c r="E72" s="13"/>
      <c r="F72" s="13"/>
      <c r="G72" s="13"/>
    </row>
    <row r="73" spans="1:7" ht="22.5">
      <c r="A73" s="4" t="s">
        <v>122</v>
      </c>
      <c r="B73" s="4" t="s">
        <v>54</v>
      </c>
      <c r="C73" s="4" t="s">
        <v>42</v>
      </c>
      <c r="D73" s="3" t="s">
        <v>85</v>
      </c>
      <c r="E73" s="4" t="s">
        <v>11</v>
      </c>
      <c r="F73" s="4"/>
      <c r="G73" s="4"/>
    </row>
    <row r="74" spans="1:7">
      <c r="A74" s="4"/>
      <c r="B74" s="4"/>
      <c r="C74" s="4"/>
      <c r="D74" s="3"/>
      <c r="E74" s="4" t="s">
        <v>11</v>
      </c>
      <c r="F74" s="4">
        <f>3*5</f>
        <v>15</v>
      </c>
      <c r="G74" s="4"/>
    </row>
    <row r="75" spans="1:7">
      <c r="A75" s="4"/>
      <c r="B75" s="4"/>
      <c r="C75" s="4"/>
      <c r="D75" s="3"/>
      <c r="E75" s="4"/>
      <c r="F75" s="4" t="s">
        <v>29</v>
      </c>
      <c r="G75" s="4">
        <f>F74</f>
        <v>15</v>
      </c>
    </row>
    <row r="76" spans="1:7" ht="22.5">
      <c r="A76" s="4" t="s">
        <v>123</v>
      </c>
      <c r="B76" s="4" t="s">
        <v>86</v>
      </c>
      <c r="C76" s="4" t="s">
        <v>41</v>
      </c>
      <c r="D76" s="3" t="s">
        <v>55</v>
      </c>
      <c r="E76" s="4" t="s">
        <v>11</v>
      </c>
      <c r="F76" s="4"/>
      <c r="G76" s="4"/>
    </row>
    <row r="77" spans="1:7">
      <c r="A77" s="4"/>
      <c r="B77" s="4"/>
      <c r="C77" s="4"/>
      <c r="D77" s="3"/>
      <c r="E77" s="4" t="s">
        <v>11</v>
      </c>
      <c r="F77" s="8">
        <f>F61</f>
        <v>27.91</v>
      </c>
      <c r="G77" s="8"/>
    </row>
    <row r="78" spans="1:7">
      <c r="A78" s="4"/>
      <c r="B78" s="4"/>
      <c r="C78" s="4"/>
      <c r="D78" s="3"/>
      <c r="E78" s="4"/>
      <c r="F78" s="8" t="s">
        <v>29</v>
      </c>
      <c r="G78" s="8">
        <f>F77</f>
        <v>27.91</v>
      </c>
    </row>
    <row r="79" spans="1:7" ht="22.5">
      <c r="A79" s="4" t="s">
        <v>124</v>
      </c>
      <c r="B79" s="4" t="s">
        <v>86</v>
      </c>
      <c r="C79" s="4" t="s">
        <v>41</v>
      </c>
      <c r="D79" s="3" t="s">
        <v>56</v>
      </c>
      <c r="E79" s="4" t="s">
        <v>11</v>
      </c>
      <c r="F79" s="8"/>
      <c r="G79" s="8"/>
    </row>
    <row r="80" spans="1:7">
      <c r="A80" s="4"/>
      <c r="B80" s="4"/>
      <c r="C80" s="4"/>
      <c r="D80" s="3"/>
      <c r="E80" s="4" t="s">
        <v>11</v>
      </c>
      <c r="F80" s="8">
        <f>F64</f>
        <v>210.83799999999999</v>
      </c>
      <c r="G80" s="8"/>
    </row>
    <row r="81" spans="1:11">
      <c r="A81" s="4"/>
      <c r="B81" s="4"/>
      <c r="C81" s="4"/>
      <c r="D81" s="3"/>
      <c r="E81" s="4"/>
      <c r="F81" s="8" t="s">
        <v>29</v>
      </c>
      <c r="G81" s="8">
        <f>F80</f>
        <v>210.83799999999999</v>
      </c>
    </row>
    <row r="82" spans="1:11" ht="22.5">
      <c r="A82" s="4" t="s">
        <v>125</v>
      </c>
      <c r="B82" s="4" t="s">
        <v>108</v>
      </c>
      <c r="C82" s="4" t="s">
        <v>109</v>
      </c>
      <c r="D82" s="15" t="s">
        <v>138</v>
      </c>
      <c r="E82" s="3" t="s">
        <v>11</v>
      </c>
      <c r="F82" s="4"/>
      <c r="G82" s="8"/>
    </row>
    <row r="83" spans="1:11">
      <c r="A83" s="4"/>
      <c r="B83" s="4"/>
      <c r="C83" s="4"/>
      <c r="D83" s="15"/>
      <c r="E83" s="3" t="s">
        <v>11</v>
      </c>
      <c r="F83" s="4">
        <f>6+7+2+3+2*0.06</f>
        <v>18.12</v>
      </c>
      <c r="G83" s="8"/>
    </row>
    <row r="84" spans="1:11">
      <c r="A84" s="4"/>
      <c r="B84" s="4"/>
      <c r="C84" s="4"/>
      <c r="D84" s="15"/>
      <c r="E84" s="3"/>
      <c r="F84" s="4" t="s">
        <v>29</v>
      </c>
      <c r="G84" s="8">
        <f>F83</f>
        <v>18.12</v>
      </c>
    </row>
    <row r="85" spans="1:11" ht="22.5">
      <c r="A85" s="4" t="s">
        <v>126</v>
      </c>
      <c r="B85" s="4" t="s">
        <v>110</v>
      </c>
      <c r="C85" s="4" t="s">
        <v>111</v>
      </c>
      <c r="D85" s="15" t="s">
        <v>112</v>
      </c>
      <c r="E85" s="3" t="s">
        <v>11</v>
      </c>
      <c r="F85" s="4"/>
      <c r="G85" s="8"/>
    </row>
    <row r="86" spans="1:11">
      <c r="A86" s="4"/>
      <c r="B86" s="4"/>
      <c r="C86" s="4"/>
      <c r="D86" s="3"/>
      <c r="E86" s="4" t="s">
        <v>11</v>
      </c>
      <c r="F86" s="8">
        <f>F83</f>
        <v>18.12</v>
      </c>
      <c r="G86" s="8"/>
    </row>
    <row r="87" spans="1:11">
      <c r="A87" s="4"/>
      <c r="B87" s="4"/>
      <c r="C87" s="4"/>
      <c r="D87" s="3"/>
      <c r="E87" s="4"/>
      <c r="F87" s="8" t="s">
        <v>29</v>
      </c>
      <c r="G87" s="8">
        <f>G84</f>
        <v>18.12</v>
      </c>
    </row>
    <row r="88" spans="1:11">
      <c r="A88" s="13">
        <v>6</v>
      </c>
      <c r="B88" s="13"/>
      <c r="C88" s="13">
        <v>45230000</v>
      </c>
      <c r="D88" s="14" t="s">
        <v>26</v>
      </c>
      <c r="E88" s="13"/>
      <c r="F88" s="13"/>
      <c r="G88" s="13"/>
    </row>
    <row r="89" spans="1:11" ht="22.5">
      <c r="A89" s="4" t="s">
        <v>127</v>
      </c>
      <c r="B89" s="4" t="s">
        <v>19</v>
      </c>
      <c r="C89" s="4" t="s">
        <v>43</v>
      </c>
      <c r="D89" s="3" t="s">
        <v>20</v>
      </c>
      <c r="E89" s="4" t="s">
        <v>11</v>
      </c>
      <c r="F89" s="4"/>
      <c r="G89" s="4"/>
    </row>
    <row r="90" spans="1:11">
      <c r="A90" s="4"/>
      <c r="B90" s="4"/>
      <c r="C90" s="4"/>
      <c r="D90" s="3" t="s">
        <v>63</v>
      </c>
      <c r="E90" s="4"/>
      <c r="F90" s="4"/>
      <c r="G90" s="4"/>
    </row>
    <row r="91" spans="1:11">
      <c r="A91" s="4"/>
      <c r="B91" s="4"/>
      <c r="C91" s="4"/>
      <c r="D91" s="3"/>
      <c r="E91" s="4" t="s">
        <v>11</v>
      </c>
      <c r="F91" s="7">
        <f>164.5</f>
        <v>164.5</v>
      </c>
      <c r="G91" s="7"/>
    </row>
    <row r="92" spans="1:11">
      <c r="A92" s="4"/>
      <c r="B92" s="4"/>
      <c r="C92" s="4"/>
      <c r="D92" s="3"/>
      <c r="E92" s="4"/>
      <c r="F92" s="7" t="s">
        <v>29</v>
      </c>
      <c r="G92" s="7">
        <f>F91</f>
        <v>164.5</v>
      </c>
    </row>
    <row r="93" spans="1:11">
      <c r="A93" s="13">
        <v>7</v>
      </c>
      <c r="B93" s="13"/>
      <c r="C93" s="13">
        <v>45230000</v>
      </c>
      <c r="D93" s="14" t="s">
        <v>27</v>
      </c>
      <c r="E93" s="13"/>
      <c r="F93" s="13"/>
      <c r="G93" s="13"/>
    </row>
    <row r="94" spans="1:11" ht="33.75">
      <c r="A94" s="4" t="s">
        <v>128</v>
      </c>
      <c r="B94" s="4" t="s">
        <v>104</v>
      </c>
      <c r="C94" s="4" t="s">
        <v>102</v>
      </c>
      <c r="D94" s="3" t="s">
        <v>103</v>
      </c>
      <c r="E94" s="4" t="s">
        <v>13</v>
      </c>
      <c r="F94" s="4"/>
      <c r="G94" s="4"/>
      <c r="I94" s="9"/>
      <c r="J94" s="9"/>
      <c r="K94" s="9"/>
    </row>
    <row r="95" spans="1:11">
      <c r="A95" s="4"/>
      <c r="B95" s="4"/>
      <c r="C95" s="4"/>
      <c r="D95" s="3"/>
      <c r="E95" s="4" t="s">
        <v>13</v>
      </c>
      <c r="F95" s="7">
        <v>4</v>
      </c>
      <c r="G95" s="7"/>
    </row>
    <row r="96" spans="1:11">
      <c r="A96" s="4"/>
      <c r="B96" s="4"/>
      <c r="C96" s="4"/>
      <c r="D96" s="3"/>
      <c r="E96" s="4"/>
      <c r="F96" s="7" t="s">
        <v>29</v>
      </c>
      <c r="G96" s="7">
        <v>4</v>
      </c>
    </row>
    <row r="97" spans="1:7">
      <c r="A97" s="13">
        <v>8</v>
      </c>
      <c r="B97" s="13"/>
      <c r="C97" s="13">
        <v>45230000</v>
      </c>
      <c r="D97" s="14" t="s">
        <v>28</v>
      </c>
      <c r="E97" s="13"/>
      <c r="F97" s="13"/>
      <c r="G97" s="13"/>
    </row>
    <row r="98" spans="1:7" ht="33.75">
      <c r="A98" s="4" t="s">
        <v>129</v>
      </c>
      <c r="B98" s="4" t="s">
        <v>57</v>
      </c>
      <c r="C98" s="4" t="s">
        <v>44</v>
      </c>
      <c r="D98" s="3" t="s">
        <v>58</v>
      </c>
      <c r="E98" s="4" t="s">
        <v>13</v>
      </c>
      <c r="F98" s="4"/>
      <c r="G98" s="4"/>
    </row>
    <row r="99" spans="1:7">
      <c r="A99" s="4"/>
      <c r="B99" s="4"/>
      <c r="C99" s="4"/>
      <c r="D99" s="3"/>
      <c r="E99" s="4" t="s">
        <v>13</v>
      </c>
      <c r="F99" s="4">
        <f>I7</f>
        <v>145</v>
      </c>
      <c r="G99" s="4"/>
    </row>
    <row r="100" spans="1:7">
      <c r="A100" s="4"/>
      <c r="B100" s="4"/>
      <c r="C100" s="4"/>
      <c r="D100" s="3"/>
      <c r="E100" s="4"/>
      <c r="F100" s="4" t="s">
        <v>29</v>
      </c>
      <c r="G100" s="4">
        <f>F99</f>
        <v>145</v>
      </c>
    </row>
    <row r="101" spans="1:7" ht="33.75">
      <c r="A101" s="4" t="s">
        <v>130</v>
      </c>
      <c r="B101" s="4" t="s">
        <v>59</v>
      </c>
      <c r="C101" s="4" t="s">
        <v>99</v>
      </c>
      <c r="D101" s="3" t="s">
        <v>87</v>
      </c>
      <c r="E101" s="4" t="s">
        <v>13</v>
      </c>
      <c r="F101" s="4"/>
      <c r="G101" s="4"/>
    </row>
    <row r="102" spans="1:7">
      <c r="A102" s="4"/>
      <c r="B102" s="4"/>
      <c r="C102" s="4"/>
      <c r="D102" s="3">
        <v>5</v>
      </c>
      <c r="E102" s="4" t="s">
        <v>13</v>
      </c>
      <c r="F102" s="4">
        <f>4.5+4+3.5</f>
        <v>12</v>
      </c>
      <c r="G102" s="4"/>
    </row>
    <row r="103" spans="1:7">
      <c r="A103" s="4"/>
      <c r="B103" s="4"/>
      <c r="C103" s="4"/>
      <c r="D103" s="3"/>
      <c r="E103" s="4"/>
      <c r="F103" s="4" t="s">
        <v>29</v>
      </c>
      <c r="G103" s="4">
        <f>F102</f>
        <v>12</v>
      </c>
    </row>
    <row r="104" spans="1:7" ht="22.5">
      <c r="A104" s="4" t="s">
        <v>131</v>
      </c>
      <c r="B104" s="4" t="s">
        <v>21</v>
      </c>
      <c r="C104" s="4" t="s">
        <v>45</v>
      </c>
      <c r="D104" s="3" t="s">
        <v>88</v>
      </c>
      <c r="E104" s="4" t="s">
        <v>13</v>
      </c>
      <c r="F104" s="4"/>
      <c r="G104" s="4"/>
    </row>
    <row r="105" spans="1:7">
      <c r="A105" s="4"/>
      <c r="B105" s="4"/>
      <c r="C105" s="4"/>
      <c r="D105" s="3" t="s">
        <v>100</v>
      </c>
      <c r="E105" s="4" t="s">
        <v>13</v>
      </c>
      <c r="F105" s="4">
        <f>145+1.5-F102</f>
        <v>134.5</v>
      </c>
      <c r="G105" s="4"/>
    </row>
    <row r="106" spans="1:7">
      <c r="A106" s="4"/>
      <c r="B106" s="4"/>
      <c r="C106" s="4"/>
      <c r="D106" s="3"/>
      <c r="E106" s="4"/>
      <c r="F106" s="4" t="s">
        <v>29</v>
      </c>
      <c r="G106" s="4">
        <f>F105</f>
        <v>134.5</v>
      </c>
    </row>
    <row r="107" spans="1:7" ht="33.75">
      <c r="A107" s="4" t="s">
        <v>132</v>
      </c>
      <c r="B107" s="4" t="s">
        <v>89</v>
      </c>
      <c r="C107" s="4" t="s">
        <v>101</v>
      </c>
      <c r="D107" s="3" t="s">
        <v>90</v>
      </c>
      <c r="E107" s="4" t="s">
        <v>13</v>
      </c>
      <c r="F107" s="4"/>
      <c r="G107" s="4"/>
    </row>
    <row r="108" spans="1:7">
      <c r="A108" s="4"/>
      <c r="B108" s="4"/>
      <c r="C108" s="4"/>
      <c r="D108" s="3">
        <v>145</v>
      </c>
      <c r="E108" s="4" t="s">
        <v>13</v>
      </c>
      <c r="F108" s="4">
        <f>I7</f>
        <v>145</v>
      </c>
      <c r="G108" s="4"/>
    </row>
    <row r="109" spans="1:7">
      <c r="A109" s="4"/>
      <c r="B109" s="4"/>
      <c r="C109" s="4"/>
      <c r="D109" s="3"/>
      <c r="E109" s="4"/>
      <c r="F109" s="4" t="s">
        <v>29</v>
      </c>
      <c r="G109" s="4">
        <f>F108</f>
        <v>145</v>
      </c>
    </row>
  </sheetData>
  <mergeCells count="4">
    <mergeCell ref="K6:R6"/>
    <mergeCell ref="A3:H4"/>
    <mergeCell ref="A1:H1"/>
    <mergeCell ref="A5:H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48"/>
  <sheetViews>
    <sheetView tabSelected="1" workbookViewId="0">
      <selection activeCell="L7" sqref="L7"/>
    </sheetView>
  </sheetViews>
  <sheetFormatPr defaultColWidth="9" defaultRowHeight="11.25"/>
  <cols>
    <col min="1" max="1" width="3.875" style="5" customWidth="1"/>
    <col min="2" max="2" width="8.5" style="5" customWidth="1"/>
    <col min="3" max="3" width="6.75" style="5" customWidth="1"/>
    <col min="4" max="4" width="28.25" style="2" customWidth="1"/>
    <col min="5" max="6" width="5.75" style="5" customWidth="1"/>
    <col min="7" max="7" width="8.5" style="5" customWidth="1"/>
    <col min="8" max="8" width="9.625" style="1" customWidth="1"/>
    <col min="9" max="16384" width="9" style="1"/>
  </cols>
  <sheetData>
    <row r="1" spans="1:15" ht="15" customHeight="1">
      <c r="A1" s="47" t="s">
        <v>150</v>
      </c>
      <c r="B1" s="47"/>
      <c r="C1" s="47"/>
      <c r="D1" s="47"/>
      <c r="E1" s="47"/>
      <c r="F1" s="47"/>
      <c r="G1" s="47"/>
      <c r="H1" s="47"/>
    </row>
    <row r="3" spans="1:15" ht="11.25" customHeight="1">
      <c r="A3" s="50" t="s">
        <v>139</v>
      </c>
      <c r="B3" s="50"/>
      <c r="C3" s="50"/>
      <c r="D3" s="50"/>
      <c r="E3" s="50"/>
      <c r="F3" s="50"/>
      <c r="G3" s="50"/>
      <c r="H3" s="50"/>
    </row>
    <row r="4" spans="1:15" ht="19.899999999999999" customHeight="1">
      <c r="A4" s="50"/>
      <c r="B4" s="50"/>
      <c r="C4" s="50"/>
      <c r="D4" s="50"/>
      <c r="E4" s="50"/>
      <c r="F4" s="50"/>
      <c r="G4" s="50"/>
      <c r="H4" s="50"/>
    </row>
    <row r="5" spans="1:15" ht="15.75" customHeight="1">
      <c r="A5" s="50" t="s">
        <v>107</v>
      </c>
      <c r="B5" s="50"/>
      <c r="C5" s="50"/>
      <c r="D5" s="50"/>
      <c r="E5" s="50"/>
      <c r="F5" s="50"/>
      <c r="G5" s="50"/>
      <c r="H5" s="50"/>
      <c r="I5" s="10"/>
      <c r="J5" s="10"/>
      <c r="K5" s="10"/>
      <c r="L5" s="10"/>
      <c r="M5" s="10"/>
      <c r="N5" s="10"/>
      <c r="O5" s="10"/>
    </row>
    <row r="6" spans="1:15" ht="16.5" thickBot="1">
      <c r="I6" s="46"/>
      <c r="J6" s="46"/>
      <c r="K6" s="46"/>
      <c r="L6" s="46"/>
      <c r="M6" s="46"/>
      <c r="N6" s="46"/>
      <c r="O6" s="46"/>
    </row>
    <row r="7" spans="1:15" ht="33.75">
      <c r="A7" s="16" t="s">
        <v>0</v>
      </c>
      <c r="B7" s="17" t="s">
        <v>1</v>
      </c>
      <c r="C7" s="17" t="s">
        <v>2</v>
      </c>
      <c r="D7" s="17" t="s">
        <v>3</v>
      </c>
      <c r="E7" s="17" t="s">
        <v>31</v>
      </c>
      <c r="F7" s="17" t="s">
        <v>140</v>
      </c>
      <c r="G7" s="17" t="s">
        <v>141</v>
      </c>
      <c r="H7" s="18" t="s">
        <v>142</v>
      </c>
    </row>
    <row r="8" spans="1:15">
      <c r="A8" s="19">
        <v>1</v>
      </c>
      <c r="B8" s="13"/>
      <c r="C8" s="13">
        <v>45110000</v>
      </c>
      <c r="D8" s="14" t="s">
        <v>22</v>
      </c>
      <c r="E8" s="13"/>
      <c r="F8" s="13"/>
      <c r="G8" s="13"/>
      <c r="H8" s="22"/>
    </row>
    <row r="9" spans="1:15" ht="56.25">
      <c r="A9" s="20" t="s">
        <v>5</v>
      </c>
      <c r="B9" s="4" t="s">
        <v>6</v>
      </c>
      <c r="C9" s="4" t="s">
        <v>34</v>
      </c>
      <c r="D9" s="3" t="s">
        <v>148</v>
      </c>
      <c r="E9" s="4" t="s">
        <v>7</v>
      </c>
      <c r="F9" s="4">
        <f>przedmiar!G12</f>
        <v>0.14499999999999999</v>
      </c>
      <c r="G9" s="23"/>
      <c r="H9" s="21"/>
    </row>
    <row r="10" spans="1:15" ht="45">
      <c r="A10" s="20" t="s">
        <v>8</v>
      </c>
      <c r="B10" s="4" t="s">
        <v>48</v>
      </c>
      <c r="C10" s="4" t="s">
        <v>35</v>
      </c>
      <c r="D10" s="3" t="s">
        <v>49</v>
      </c>
      <c r="E10" s="4" t="s">
        <v>11</v>
      </c>
      <c r="F10" s="4">
        <f>przedmiar!G16</f>
        <v>530.20000000000005</v>
      </c>
      <c r="G10" s="23"/>
      <c r="H10" s="21"/>
    </row>
    <row r="11" spans="1:15" ht="45">
      <c r="A11" s="20" t="s">
        <v>10</v>
      </c>
      <c r="B11" s="4" t="s">
        <v>48</v>
      </c>
      <c r="C11" s="4" t="s">
        <v>91</v>
      </c>
      <c r="D11" s="3" t="s">
        <v>64</v>
      </c>
      <c r="E11" s="4" t="s">
        <v>11</v>
      </c>
      <c r="F11" s="4">
        <f>przedmiar!G19</f>
        <v>26.5</v>
      </c>
      <c r="G11" s="23"/>
      <c r="H11" s="21"/>
    </row>
    <row r="12" spans="1:15" ht="33.75">
      <c r="A12" s="20" t="s">
        <v>12</v>
      </c>
      <c r="B12" s="4" t="s">
        <v>48</v>
      </c>
      <c r="C12" s="4" t="s">
        <v>92</v>
      </c>
      <c r="D12" s="3" t="s">
        <v>65</v>
      </c>
      <c r="E12" s="4" t="s">
        <v>11</v>
      </c>
      <c r="F12" s="4">
        <f>przedmiar!G22</f>
        <v>11.4</v>
      </c>
      <c r="G12" s="23"/>
      <c r="H12" s="21"/>
      <c r="J12" s="1" t="s">
        <v>149</v>
      </c>
    </row>
    <row r="13" spans="1:15">
      <c r="A13" s="19">
        <v>2</v>
      </c>
      <c r="B13" s="13"/>
      <c r="C13" s="13">
        <v>45110000</v>
      </c>
      <c r="D13" s="14" t="s">
        <v>23</v>
      </c>
      <c r="E13" s="13"/>
      <c r="F13" s="13"/>
      <c r="G13" s="24"/>
      <c r="H13" s="22"/>
    </row>
    <row r="14" spans="1:15" ht="45">
      <c r="A14" s="20" t="s">
        <v>50</v>
      </c>
      <c r="B14" s="4" t="s">
        <v>15</v>
      </c>
      <c r="C14" s="4" t="s">
        <v>36</v>
      </c>
      <c r="D14" s="3" t="s">
        <v>51</v>
      </c>
      <c r="E14" s="4" t="s">
        <v>14</v>
      </c>
      <c r="F14" s="4">
        <f>przedmiar!G29</f>
        <v>249</v>
      </c>
      <c r="G14" s="23"/>
      <c r="H14" s="21"/>
    </row>
    <row r="15" spans="1:15" ht="45">
      <c r="A15" s="20" t="s">
        <v>47</v>
      </c>
      <c r="B15" s="4" t="s">
        <v>16</v>
      </c>
      <c r="C15" s="4" t="s">
        <v>37</v>
      </c>
      <c r="D15" s="3" t="s">
        <v>17</v>
      </c>
      <c r="E15" s="4" t="s">
        <v>14</v>
      </c>
      <c r="F15" s="4">
        <f>przedmiar!G33</f>
        <v>121.4</v>
      </c>
      <c r="G15" s="23"/>
      <c r="H15" s="21"/>
    </row>
    <row r="16" spans="1:15" ht="56.25">
      <c r="A16" s="20" t="s">
        <v>46</v>
      </c>
      <c r="B16" s="4" t="s">
        <v>66</v>
      </c>
      <c r="C16" s="4" t="s">
        <v>93</v>
      </c>
      <c r="D16" s="3" t="s">
        <v>67</v>
      </c>
      <c r="E16" s="4" t="s">
        <v>14</v>
      </c>
      <c r="F16" s="4">
        <f>przedmiar!G36</f>
        <v>198.488</v>
      </c>
      <c r="G16" s="23"/>
      <c r="H16" s="21"/>
    </row>
    <row r="17" spans="1:10">
      <c r="A17" s="19">
        <v>3</v>
      </c>
      <c r="B17" s="13"/>
      <c r="C17" s="13">
        <v>45210000</v>
      </c>
      <c r="D17" s="14" t="s">
        <v>68</v>
      </c>
      <c r="E17" s="13"/>
      <c r="F17" s="13"/>
      <c r="G17" s="24"/>
      <c r="H17" s="22"/>
    </row>
    <row r="18" spans="1:10">
      <c r="A18" s="19" t="s">
        <v>69</v>
      </c>
      <c r="B18" s="13"/>
      <c r="C18" s="13">
        <v>45210000</v>
      </c>
      <c r="D18" s="14" t="s">
        <v>70</v>
      </c>
      <c r="E18" s="13"/>
      <c r="F18" s="13"/>
      <c r="G18" s="24"/>
      <c r="H18" s="22"/>
    </row>
    <row r="19" spans="1:10" ht="22.5">
      <c r="A19" s="20" t="s">
        <v>113</v>
      </c>
      <c r="B19" s="4" t="s">
        <v>72</v>
      </c>
      <c r="C19" s="4" t="s">
        <v>94</v>
      </c>
      <c r="D19" s="3" t="s">
        <v>73</v>
      </c>
      <c r="E19" s="4" t="s">
        <v>14</v>
      </c>
      <c r="F19" s="4">
        <f>przedmiar!G41</f>
        <v>17.868000000000002</v>
      </c>
      <c r="G19" s="23"/>
      <c r="H19" s="21"/>
    </row>
    <row r="20" spans="1:10" ht="22.5">
      <c r="A20" s="20" t="s">
        <v>114</v>
      </c>
      <c r="B20" s="4" t="s">
        <v>66</v>
      </c>
      <c r="C20" s="4" t="s">
        <v>95</v>
      </c>
      <c r="D20" s="3" t="s">
        <v>74</v>
      </c>
      <c r="E20" s="4" t="s">
        <v>13</v>
      </c>
      <c r="F20" s="4">
        <f>przedmiar!G44</f>
        <v>3.9000000000000004</v>
      </c>
      <c r="G20" s="23"/>
      <c r="H20" s="21"/>
    </row>
    <row r="21" spans="1:10" ht="45">
      <c r="A21" s="20" t="s">
        <v>115</v>
      </c>
      <c r="B21" s="4" t="s">
        <v>66</v>
      </c>
      <c r="C21" s="4" t="s">
        <v>96</v>
      </c>
      <c r="D21" s="3" t="s">
        <v>75</v>
      </c>
      <c r="E21" s="4" t="s">
        <v>76</v>
      </c>
      <c r="F21" s="4">
        <f>przedmiar!G47</f>
        <v>3</v>
      </c>
      <c r="G21" s="23"/>
      <c r="H21" s="21"/>
    </row>
    <row r="22" spans="1:10" ht="22.5">
      <c r="A22" s="20" t="s">
        <v>116</v>
      </c>
      <c r="B22" s="4" t="s">
        <v>72</v>
      </c>
      <c r="C22" s="4" t="s">
        <v>97</v>
      </c>
      <c r="D22" s="3" t="s">
        <v>77</v>
      </c>
      <c r="E22" s="4" t="s">
        <v>13</v>
      </c>
      <c r="F22" s="4">
        <f>przedmiar!G50</f>
        <v>145</v>
      </c>
      <c r="G22" s="23"/>
      <c r="H22" s="21"/>
    </row>
    <row r="23" spans="1:10" ht="33.75">
      <c r="A23" s="20" t="s">
        <v>71</v>
      </c>
      <c r="B23" s="4" t="s">
        <v>66</v>
      </c>
      <c r="C23" s="4" t="s">
        <v>98</v>
      </c>
      <c r="D23" s="3" t="s">
        <v>78</v>
      </c>
      <c r="E23" s="4" t="s">
        <v>9</v>
      </c>
      <c r="F23" s="4">
        <f>przedmiar!G53</f>
        <v>3</v>
      </c>
      <c r="G23" s="23"/>
      <c r="H23" s="21"/>
    </row>
    <row r="24" spans="1:10">
      <c r="A24" s="19">
        <v>4</v>
      </c>
      <c r="B24" s="13"/>
      <c r="C24" s="13">
        <v>45230000</v>
      </c>
      <c r="D24" s="14" t="s">
        <v>24</v>
      </c>
      <c r="E24" s="13"/>
      <c r="F24" s="13"/>
      <c r="G24" s="24"/>
      <c r="H24" s="22"/>
    </row>
    <row r="25" spans="1:10" ht="45">
      <c r="A25" s="20" t="s">
        <v>117</v>
      </c>
      <c r="B25" s="4" t="s">
        <v>52</v>
      </c>
      <c r="C25" s="4" t="s">
        <v>38</v>
      </c>
      <c r="D25" s="3" t="s">
        <v>79</v>
      </c>
      <c r="E25" s="4" t="s">
        <v>11</v>
      </c>
      <c r="F25" s="4">
        <f>przedmiar!G59</f>
        <v>341.69799999999998</v>
      </c>
      <c r="G25" s="23"/>
      <c r="H25" s="21"/>
    </row>
    <row r="26" spans="1:10" ht="33.75">
      <c r="A26" s="20" t="s">
        <v>118</v>
      </c>
      <c r="B26" s="4" t="s">
        <v>80</v>
      </c>
      <c r="C26" s="4" t="s">
        <v>40</v>
      </c>
      <c r="D26" s="3" t="s">
        <v>81</v>
      </c>
      <c r="E26" s="4" t="s">
        <v>11</v>
      </c>
      <c r="F26" s="4">
        <f>przedmiar!G62</f>
        <v>27.91</v>
      </c>
      <c r="G26" s="23"/>
      <c r="H26" s="21"/>
    </row>
    <row r="27" spans="1:10" ht="22.5">
      <c r="A27" s="20" t="s">
        <v>119</v>
      </c>
      <c r="B27" s="4" t="s">
        <v>53</v>
      </c>
      <c r="C27" s="4" t="s">
        <v>61</v>
      </c>
      <c r="D27" s="3" t="s">
        <v>82</v>
      </c>
      <c r="E27" s="4" t="s">
        <v>11</v>
      </c>
      <c r="F27" s="4">
        <f>przedmiar!G65</f>
        <v>210.83799999999999</v>
      </c>
      <c r="G27" s="23"/>
      <c r="H27" s="21"/>
    </row>
    <row r="28" spans="1:10" ht="33.75">
      <c r="A28" s="20" t="s">
        <v>120</v>
      </c>
      <c r="B28" s="4" t="s">
        <v>18</v>
      </c>
      <c r="C28" s="4" t="s">
        <v>62</v>
      </c>
      <c r="D28" s="3" t="s">
        <v>83</v>
      </c>
      <c r="E28" s="4" t="s">
        <v>11</v>
      </c>
      <c r="F28" s="4">
        <f>przedmiar!G68</f>
        <v>238.74799999999999</v>
      </c>
      <c r="G28" s="23"/>
      <c r="H28" s="21"/>
      <c r="J28" s="1">
        <f>37.5/25</f>
        <v>1.5</v>
      </c>
    </row>
    <row r="29" spans="1:10" ht="33.75">
      <c r="A29" s="20" t="s">
        <v>121</v>
      </c>
      <c r="B29" s="4" t="s">
        <v>18</v>
      </c>
      <c r="C29" s="4" t="s">
        <v>39</v>
      </c>
      <c r="D29" s="3" t="s">
        <v>84</v>
      </c>
      <c r="E29" s="4" t="s">
        <v>11</v>
      </c>
      <c r="F29" s="4">
        <f>przedmiar!G71</f>
        <v>102.94999999999999</v>
      </c>
      <c r="G29" s="23"/>
      <c r="H29" s="21"/>
    </row>
    <row r="30" spans="1:10">
      <c r="A30" s="19">
        <v>5</v>
      </c>
      <c r="B30" s="13"/>
      <c r="C30" s="13">
        <v>45230000</v>
      </c>
      <c r="D30" s="14" t="s">
        <v>25</v>
      </c>
      <c r="E30" s="13"/>
      <c r="F30" s="13"/>
      <c r="G30" s="24"/>
      <c r="H30" s="22"/>
    </row>
    <row r="31" spans="1:10" ht="33.75">
      <c r="A31" s="20" t="s">
        <v>122</v>
      </c>
      <c r="B31" s="4" t="s">
        <v>54</v>
      </c>
      <c r="C31" s="4" t="s">
        <v>42</v>
      </c>
      <c r="D31" s="3" t="s">
        <v>85</v>
      </c>
      <c r="E31" s="4" t="s">
        <v>11</v>
      </c>
      <c r="F31" s="4">
        <f>przedmiar!G75</f>
        <v>15</v>
      </c>
      <c r="G31" s="23"/>
      <c r="H31" s="21"/>
    </row>
    <row r="32" spans="1:10" ht="45">
      <c r="A32" s="20" t="s">
        <v>123</v>
      </c>
      <c r="B32" s="4" t="s">
        <v>86</v>
      </c>
      <c r="C32" s="4" t="s">
        <v>41</v>
      </c>
      <c r="D32" s="3" t="s">
        <v>55</v>
      </c>
      <c r="E32" s="4" t="s">
        <v>11</v>
      </c>
      <c r="F32" s="4">
        <f>przedmiar!G78</f>
        <v>27.91</v>
      </c>
      <c r="G32" s="23"/>
      <c r="H32" s="21"/>
    </row>
    <row r="33" spans="1:10" ht="45">
      <c r="A33" s="20" t="s">
        <v>124</v>
      </c>
      <c r="B33" s="4" t="s">
        <v>86</v>
      </c>
      <c r="C33" s="4" t="s">
        <v>41</v>
      </c>
      <c r="D33" s="3" t="s">
        <v>56</v>
      </c>
      <c r="E33" s="4" t="s">
        <v>11</v>
      </c>
      <c r="F33" s="8">
        <f>przedmiar!G81</f>
        <v>210.83799999999999</v>
      </c>
      <c r="G33" s="25"/>
      <c r="H33" s="21"/>
    </row>
    <row r="34" spans="1:10" ht="22.5">
      <c r="A34" s="20" t="s">
        <v>125</v>
      </c>
      <c r="B34" s="4" t="s">
        <v>108</v>
      </c>
      <c r="C34" s="4" t="s">
        <v>109</v>
      </c>
      <c r="D34" s="15" t="s">
        <v>138</v>
      </c>
      <c r="E34" s="3" t="s">
        <v>11</v>
      </c>
      <c r="F34" s="4">
        <f>przedmiar!G84</f>
        <v>18.12</v>
      </c>
      <c r="G34" s="25"/>
      <c r="H34" s="21"/>
    </row>
    <row r="35" spans="1:10" ht="22.5">
      <c r="A35" s="20" t="s">
        <v>126</v>
      </c>
      <c r="B35" s="4" t="s">
        <v>110</v>
      </c>
      <c r="C35" s="4" t="s">
        <v>111</v>
      </c>
      <c r="D35" s="15" t="s">
        <v>112</v>
      </c>
      <c r="E35" s="3" t="s">
        <v>11</v>
      </c>
      <c r="F35" s="4">
        <f>przedmiar!G87</f>
        <v>18.12</v>
      </c>
      <c r="G35" s="25"/>
      <c r="H35" s="21"/>
    </row>
    <row r="36" spans="1:10">
      <c r="A36" s="19">
        <v>6</v>
      </c>
      <c r="B36" s="13"/>
      <c r="C36" s="13">
        <v>45230000</v>
      </c>
      <c r="D36" s="14" t="s">
        <v>26</v>
      </c>
      <c r="E36" s="13"/>
      <c r="F36" s="13"/>
      <c r="G36" s="24"/>
      <c r="H36" s="22"/>
    </row>
    <row r="37" spans="1:10" ht="22.5">
      <c r="A37" s="20" t="s">
        <v>127</v>
      </c>
      <c r="B37" s="4" t="s">
        <v>19</v>
      </c>
      <c r="C37" s="4" t="s">
        <v>43</v>
      </c>
      <c r="D37" s="3" t="s">
        <v>20</v>
      </c>
      <c r="E37" s="4" t="s">
        <v>11</v>
      </c>
      <c r="F37" s="4">
        <f>przedmiar!G92</f>
        <v>164.5</v>
      </c>
      <c r="G37" s="23"/>
      <c r="H37" s="21"/>
    </row>
    <row r="38" spans="1:10">
      <c r="A38" s="19">
        <v>7</v>
      </c>
      <c r="B38" s="13"/>
      <c r="C38" s="13">
        <v>45230000</v>
      </c>
      <c r="D38" s="14" t="s">
        <v>27</v>
      </c>
      <c r="E38" s="13"/>
      <c r="F38" s="13"/>
      <c r="G38" s="24"/>
      <c r="H38" s="22"/>
    </row>
    <row r="39" spans="1:10" ht="45">
      <c r="A39" s="20" t="s">
        <v>128</v>
      </c>
      <c r="B39" s="4" t="s">
        <v>104</v>
      </c>
      <c r="C39" s="4" t="s">
        <v>102</v>
      </c>
      <c r="D39" s="3" t="s">
        <v>103</v>
      </c>
      <c r="E39" s="4" t="s">
        <v>13</v>
      </c>
      <c r="F39" s="4">
        <f>przedmiar!G96</f>
        <v>4</v>
      </c>
      <c r="G39" s="23"/>
      <c r="H39" s="21"/>
    </row>
    <row r="40" spans="1:10">
      <c r="A40" s="19">
        <v>8</v>
      </c>
      <c r="B40" s="13"/>
      <c r="C40" s="13">
        <v>45230000</v>
      </c>
      <c r="D40" s="14" t="s">
        <v>28</v>
      </c>
      <c r="E40" s="13"/>
      <c r="F40" s="13"/>
      <c r="G40" s="24"/>
      <c r="H40" s="22"/>
    </row>
    <row r="41" spans="1:10" ht="45">
      <c r="A41" s="20" t="s">
        <v>129</v>
      </c>
      <c r="B41" s="4" t="s">
        <v>57</v>
      </c>
      <c r="C41" s="4" t="s">
        <v>44</v>
      </c>
      <c r="D41" s="3" t="s">
        <v>58</v>
      </c>
      <c r="E41" s="4" t="s">
        <v>13</v>
      </c>
      <c r="F41" s="4">
        <f>przedmiar!G100</f>
        <v>145</v>
      </c>
      <c r="G41" s="23"/>
      <c r="H41" s="21"/>
    </row>
    <row r="42" spans="1:10" ht="45">
      <c r="A42" s="20" t="s">
        <v>130</v>
      </c>
      <c r="B42" s="4" t="s">
        <v>59</v>
      </c>
      <c r="C42" s="4" t="s">
        <v>99</v>
      </c>
      <c r="D42" s="3" t="s">
        <v>87</v>
      </c>
      <c r="E42" s="4" t="s">
        <v>13</v>
      </c>
      <c r="F42" s="4">
        <f>przedmiar!G103</f>
        <v>12</v>
      </c>
      <c r="G42" s="23"/>
      <c r="H42" s="21"/>
    </row>
    <row r="43" spans="1:10" ht="33.75">
      <c r="A43" s="20" t="s">
        <v>131</v>
      </c>
      <c r="B43" s="4" t="s">
        <v>21</v>
      </c>
      <c r="C43" s="4" t="s">
        <v>45</v>
      </c>
      <c r="D43" s="3" t="s">
        <v>88</v>
      </c>
      <c r="E43" s="4" t="s">
        <v>13</v>
      </c>
      <c r="F43" s="4">
        <f>przedmiar!G106</f>
        <v>134.5</v>
      </c>
      <c r="G43" s="23"/>
      <c r="H43" s="21"/>
    </row>
    <row r="44" spans="1:10" ht="45">
      <c r="A44" s="26" t="s">
        <v>132</v>
      </c>
      <c r="B44" s="27" t="s">
        <v>89</v>
      </c>
      <c r="C44" s="27" t="s">
        <v>101</v>
      </c>
      <c r="D44" s="28" t="s">
        <v>90</v>
      </c>
      <c r="E44" s="27" t="s">
        <v>13</v>
      </c>
      <c r="F44" s="27">
        <f>przedmiar!G109</f>
        <v>145</v>
      </c>
      <c r="G44" s="29"/>
      <c r="H44" s="30"/>
      <c r="J44" s="40"/>
    </row>
    <row r="45" spans="1:10" ht="12">
      <c r="A45" s="51" t="s">
        <v>143</v>
      </c>
      <c r="B45" s="52"/>
      <c r="C45" s="52"/>
      <c r="D45" s="52"/>
      <c r="E45" s="52"/>
      <c r="F45" s="52"/>
      <c r="G45" s="52"/>
      <c r="H45" s="41"/>
    </row>
    <row r="46" spans="1:10" ht="12">
      <c r="A46" s="51" t="s">
        <v>144</v>
      </c>
      <c r="B46" s="52"/>
      <c r="C46" s="52"/>
      <c r="D46" s="52"/>
      <c r="E46" s="52"/>
      <c r="F46" s="52"/>
      <c r="G46" s="52"/>
      <c r="H46" s="41"/>
    </row>
    <row r="47" spans="1:10" ht="12.75" thickBot="1">
      <c r="A47" s="48" t="s">
        <v>145</v>
      </c>
      <c r="B47" s="49"/>
      <c r="C47" s="49"/>
      <c r="D47" s="49"/>
      <c r="E47" s="49"/>
      <c r="F47" s="49"/>
      <c r="G47" s="49"/>
      <c r="H47" s="42"/>
    </row>
    <row r="48" spans="1:10" ht="12">
      <c r="A48" s="43"/>
      <c r="B48" s="43"/>
      <c r="C48" s="43"/>
      <c r="D48" s="44"/>
      <c r="E48" s="43"/>
      <c r="F48" s="43"/>
      <c r="G48" s="43"/>
      <c r="H48" s="45"/>
    </row>
  </sheetData>
  <mergeCells count="7">
    <mergeCell ref="A47:G47"/>
    <mergeCell ref="A1:H1"/>
    <mergeCell ref="A3:H4"/>
    <mergeCell ref="A5:H5"/>
    <mergeCell ref="I6:O6"/>
    <mergeCell ref="A45:G45"/>
    <mergeCell ref="A46:G4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1"/>
  <sheetViews>
    <sheetView workbookViewId="0">
      <selection activeCell="C26" sqref="C26"/>
    </sheetView>
  </sheetViews>
  <sheetFormatPr defaultRowHeight="14.25"/>
  <cols>
    <col min="4" max="4" width="4.375" customWidth="1"/>
    <col min="5" max="5" width="36.625" customWidth="1"/>
    <col min="6" max="6" width="12.875" customWidth="1"/>
  </cols>
  <sheetData>
    <row r="1" spans="1:9" ht="15">
      <c r="A1" s="47" t="s">
        <v>147</v>
      </c>
      <c r="B1" s="47"/>
      <c r="C1" s="47"/>
      <c r="D1" s="47"/>
      <c r="E1" s="47"/>
      <c r="F1" s="47"/>
      <c r="G1" s="47"/>
      <c r="H1" s="47"/>
      <c r="I1" s="47"/>
    </row>
    <row r="2" spans="1:9">
      <c r="A2" s="46" t="s">
        <v>139</v>
      </c>
      <c r="B2" s="46"/>
      <c r="C2" s="46"/>
      <c r="D2" s="46"/>
      <c r="E2" s="46"/>
      <c r="F2" s="46"/>
      <c r="G2" s="46"/>
      <c r="H2" s="46"/>
      <c r="I2" s="46"/>
    </row>
    <row r="3" spans="1:9">
      <c r="A3" s="46"/>
      <c r="B3" s="46"/>
      <c r="C3" s="46"/>
      <c r="D3" s="46"/>
      <c r="E3" s="46"/>
      <c r="F3" s="46"/>
      <c r="G3" s="46"/>
      <c r="H3" s="46"/>
      <c r="I3" s="46"/>
    </row>
    <row r="4" spans="1:9" ht="15.75">
      <c r="A4" s="46" t="s">
        <v>107</v>
      </c>
      <c r="B4" s="46"/>
      <c r="C4" s="46"/>
      <c r="D4" s="46"/>
      <c r="E4" s="46"/>
      <c r="F4" s="46"/>
      <c r="G4" s="46"/>
      <c r="H4" s="46"/>
      <c r="I4" s="46"/>
    </row>
    <row r="6" spans="1:9" ht="15" thickBot="1"/>
    <row r="7" spans="1:9">
      <c r="D7" s="53" t="s">
        <v>146</v>
      </c>
      <c r="E7" s="56" t="s">
        <v>3</v>
      </c>
      <c r="F7" s="59" t="s">
        <v>4</v>
      </c>
    </row>
    <row r="8" spans="1:9" ht="10.5" customHeight="1">
      <c r="D8" s="54"/>
      <c r="E8" s="57"/>
      <c r="F8" s="60"/>
    </row>
    <row r="9" spans="1:9" hidden="1">
      <c r="D9" s="54"/>
      <c r="E9" s="57"/>
      <c r="F9" s="60"/>
    </row>
    <row r="10" spans="1:9" hidden="1">
      <c r="D10" s="55"/>
      <c r="E10" s="58"/>
      <c r="F10" s="61"/>
    </row>
    <row r="11" spans="1:9">
      <c r="D11" s="31">
        <v>1</v>
      </c>
      <c r="E11" s="34" t="str">
        <f>'kosztorys ofertowy Kamionka'!D8</f>
        <v>ROBOTY PRZYGOTOWAWCZE</v>
      </c>
      <c r="F11" s="35">
        <f>'kosztorys ofertowy Kamionka'!H8</f>
        <v>0</v>
      </c>
    </row>
    <row r="12" spans="1:9">
      <c r="D12" s="31">
        <v>2</v>
      </c>
      <c r="E12" s="34" t="str">
        <f>'kosztorys ofertowy Kamionka'!D13</f>
        <v>ROBOTY ZIEMNE</v>
      </c>
      <c r="F12" s="35">
        <f>'kosztorys ofertowy Kamionka'!H13</f>
        <v>0</v>
      </c>
    </row>
    <row r="13" spans="1:9">
      <c r="D13" s="31">
        <v>3</v>
      </c>
      <c r="E13" s="34" t="str">
        <f>'kosztorys ofertowy Kamionka'!D17</f>
        <v xml:space="preserve">ODWODNIENIE </v>
      </c>
      <c r="F13" s="35">
        <f>'kosztorys ofertowy Kamionka'!H17</f>
        <v>0</v>
      </c>
    </row>
    <row r="14" spans="1:9">
      <c r="D14" s="31">
        <v>4</v>
      </c>
      <c r="E14" s="34" t="str">
        <f>'kosztorys ofertowy Kamionka'!D24</f>
        <v>PODBUDOWY</v>
      </c>
      <c r="F14" s="35">
        <f>'kosztorys ofertowy Kamionka'!H24</f>
        <v>0</v>
      </c>
    </row>
    <row r="15" spans="1:9">
      <c r="D15" s="31">
        <v>5</v>
      </c>
      <c r="E15" s="34" t="str">
        <f>'kosztorys ofertowy Kamionka'!D30</f>
        <v xml:space="preserve">NAWIERZCHNIE  </v>
      </c>
      <c r="F15" s="35">
        <f>'kosztorys ofertowy Kamionka'!H30</f>
        <v>0</v>
      </c>
    </row>
    <row r="16" spans="1:9">
      <c r="D16" s="31">
        <v>6</v>
      </c>
      <c r="E16" s="34" t="str">
        <f>'kosztorys ofertowy Kamionka'!D36</f>
        <v>ROBOTY WYKOŃCZENIOWE</v>
      </c>
      <c r="F16" s="35">
        <f>'kosztorys ofertowy Kamionka'!H36</f>
        <v>0</v>
      </c>
    </row>
    <row r="17" spans="4:6">
      <c r="D17" s="32">
        <v>7</v>
      </c>
      <c r="E17" s="36" t="str">
        <f>'kosztorys ofertowy Kamionka'!D38</f>
        <v>URZĄDZENIA BEZPIECZEŃSTWA RUCHU</v>
      </c>
      <c r="F17" s="37">
        <f>'kosztorys ofertowy Kamionka'!H38</f>
        <v>0</v>
      </c>
    </row>
    <row r="18" spans="4:6" ht="15" thickBot="1">
      <c r="D18" s="32">
        <v>8</v>
      </c>
      <c r="E18" s="36" t="str">
        <f>'kosztorys ofertowy Kamionka'!D40</f>
        <v>ELEMENTY ULIC</v>
      </c>
      <c r="F18" s="37">
        <f>'kosztorys ofertowy Kamionka'!H40</f>
        <v>0</v>
      </c>
    </row>
    <row r="19" spans="4:6" ht="15" thickBot="1">
      <c r="D19" s="33"/>
      <c r="E19" s="38" t="str">
        <f>'kosztorys ofertowy Kamionka'!A45</f>
        <v xml:space="preserve">WARTOŚĆ NETTO </v>
      </c>
      <c r="F19" s="39">
        <f>SUM(F11:F18)</f>
        <v>0</v>
      </c>
    </row>
    <row r="20" spans="4:6" ht="15" thickBot="1">
      <c r="D20" s="33"/>
      <c r="E20" s="38" t="str">
        <f>'kosztorys ofertowy Kamionka'!A46</f>
        <v xml:space="preserve">PODATEK VAT 23% </v>
      </c>
      <c r="F20" s="39">
        <f>F19*0.23</f>
        <v>0</v>
      </c>
    </row>
    <row r="21" spans="4:6" ht="15" thickBot="1">
      <c r="D21" s="33"/>
      <c r="E21" s="38" t="str">
        <f>'kosztorys ofertowy Kamionka'!A47</f>
        <v xml:space="preserve">WARTOŚĆ BRUTTO </v>
      </c>
      <c r="F21" s="39">
        <f>F20+F19</f>
        <v>0</v>
      </c>
    </row>
  </sheetData>
  <mergeCells count="6">
    <mergeCell ref="A1:I1"/>
    <mergeCell ref="A2:I3"/>
    <mergeCell ref="A4:I4"/>
    <mergeCell ref="D7:D10"/>
    <mergeCell ref="E7:E10"/>
    <mergeCell ref="F7:F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przedmiar</vt:lpstr>
      <vt:lpstr>kosztorys ofertowy Kamionka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Świder</dc:creator>
  <cp:lastModifiedBy>Marti</cp:lastModifiedBy>
  <cp:lastPrinted>2018-05-29T11:03:38Z</cp:lastPrinted>
  <dcterms:created xsi:type="dcterms:W3CDTF">2017-03-28T12:55:32Z</dcterms:created>
  <dcterms:modified xsi:type="dcterms:W3CDTF">2018-05-30T06:27:46Z</dcterms:modified>
</cp:coreProperties>
</file>